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10" windowHeight="9390"/>
  </bookViews>
  <sheets>
    <sheet name="прил 2" sheetId="3" r:id="rId1"/>
  </sheets>
  <definedNames>
    <definedName name="_xlnm.Print_Titles" localSheetId="0">'прил 2'!$11:$14</definedName>
    <definedName name="_xlnm.Print_Area" localSheetId="0">'прил 2'!$A$1:$M$458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8" i="3" l="1"/>
  <c r="H378" i="3" l="1"/>
  <c r="H364" i="3" s="1"/>
  <c r="J368" i="3" l="1"/>
  <c r="K368" i="3"/>
  <c r="L368" i="3"/>
  <c r="I368" i="3"/>
  <c r="H382" i="3"/>
  <c r="H368" i="3" s="1"/>
  <c r="M367" i="3"/>
  <c r="M353" i="3" s="1"/>
  <c r="J365" i="3"/>
  <c r="J351" i="3"/>
  <c r="J390" i="3"/>
  <c r="J352" i="3"/>
  <c r="K361" i="3"/>
  <c r="K347" i="3" s="1"/>
  <c r="K390" i="3"/>
  <c r="K365" i="3"/>
  <c r="K351" i="3" s="1"/>
  <c r="K352" i="3"/>
  <c r="L361" i="3"/>
  <c r="L347" i="3" s="1"/>
  <c r="M365" i="3"/>
  <c r="M351" i="3" s="1"/>
  <c r="I356" i="3"/>
  <c r="I342" i="3" s="1"/>
  <c r="I367" i="3"/>
  <c r="I353" i="3" s="1"/>
  <c r="I351" i="3"/>
  <c r="H340" i="3"/>
  <c r="H313" i="3"/>
  <c r="H300" i="3"/>
  <c r="I319" i="3"/>
  <c r="H274" i="3"/>
  <c r="M279" i="3"/>
  <c r="M280" i="3"/>
  <c r="L278" i="3"/>
  <c r="L279" i="3"/>
  <c r="L280" i="3"/>
  <c r="L281" i="3"/>
  <c r="L282" i="3"/>
  <c r="L283" i="3"/>
  <c r="L284" i="3"/>
  <c r="L285" i="3"/>
  <c r="L286" i="3"/>
  <c r="K278" i="3"/>
  <c r="K279" i="3"/>
  <c r="K281" i="3"/>
  <c r="K282" i="3"/>
  <c r="K283" i="3"/>
  <c r="K284" i="3"/>
  <c r="K285" i="3"/>
  <c r="K286" i="3"/>
  <c r="J278" i="3"/>
  <c r="J279" i="3"/>
  <c r="J280" i="3"/>
  <c r="J281" i="3"/>
  <c r="J282" i="3"/>
  <c r="J283" i="3"/>
  <c r="J284" i="3"/>
  <c r="J285" i="3"/>
  <c r="J286" i="3"/>
  <c r="I278" i="3"/>
  <c r="I279" i="3"/>
  <c r="I281" i="3"/>
  <c r="I282" i="3"/>
  <c r="I283" i="3"/>
  <c r="I284" i="3"/>
  <c r="I285" i="3"/>
  <c r="I286" i="3"/>
  <c r="H248" i="3"/>
  <c r="H233" i="3"/>
  <c r="H194" i="3"/>
  <c r="H181" i="3"/>
  <c r="H168" i="3"/>
  <c r="H155" i="3"/>
  <c r="H142" i="3"/>
  <c r="H128" i="3"/>
  <c r="H114" i="3"/>
  <c r="H101" i="3"/>
  <c r="H87" i="3"/>
  <c r="H74" i="3"/>
  <c r="H444" i="3"/>
  <c r="H427" i="3" s="1"/>
  <c r="H413" i="3" s="1"/>
  <c r="H445" i="3"/>
  <c r="H428" i="3" s="1"/>
  <c r="H446" i="3"/>
  <c r="H447" i="3"/>
  <c r="H430" i="3" s="1"/>
  <c r="H448" i="3"/>
  <c r="H431" i="3" s="1"/>
  <c r="H417" i="3" s="1"/>
  <c r="H449" i="3"/>
  <c r="H450" i="3"/>
  <c r="H451" i="3"/>
  <c r="L452" i="3"/>
  <c r="H452" i="3" s="1"/>
  <c r="H436" i="3" s="1"/>
  <c r="L453" i="3"/>
  <c r="H453" i="3" s="1"/>
  <c r="H437" i="3" s="1"/>
  <c r="L454" i="3"/>
  <c r="L438" i="3" s="1"/>
  <c r="H454" i="3"/>
  <c r="H438" i="3" s="1"/>
  <c r="L455" i="3"/>
  <c r="H455" i="3" s="1"/>
  <c r="H439" i="3" s="1"/>
  <c r="L456" i="3"/>
  <c r="L440" i="3" s="1"/>
  <c r="I442" i="3"/>
  <c r="I443" i="3"/>
  <c r="I426" i="3" s="1"/>
  <c r="I412" i="3" s="1"/>
  <c r="I444" i="3"/>
  <c r="I427" i="3" s="1"/>
  <c r="I445" i="3"/>
  <c r="I428" i="3" s="1"/>
  <c r="I414" i="3" s="1"/>
  <c r="I400" i="3" s="1"/>
  <c r="I386" i="3" s="1"/>
  <c r="I446" i="3"/>
  <c r="I447" i="3"/>
  <c r="I430" i="3" s="1"/>
  <c r="I449" i="3"/>
  <c r="I451" i="3"/>
  <c r="I452" i="3"/>
  <c r="I435" i="3" s="1"/>
  <c r="J444" i="3"/>
  <c r="J427" i="3" s="1"/>
  <c r="J445" i="3"/>
  <c r="J428" i="3" s="1"/>
  <c r="J414" i="3" s="1"/>
  <c r="J400" i="3" s="1"/>
  <c r="J386" i="3" s="1"/>
  <c r="J446" i="3"/>
  <c r="J447" i="3"/>
  <c r="J448" i="3"/>
  <c r="J431" i="3" s="1"/>
  <c r="J417" i="3" s="1"/>
  <c r="J403" i="3" s="1"/>
  <c r="J389" i="3" s="1"/>
  <c r="J449" i="3"/>
  <c r="J432" i="3" s="1"/>
  <c r="K444" i="3"/>
  <c r="K445" i="3"/>
  <c r="K428" i="3" s="1"/>
  <c r="K414" i="3" s="1"/>
  <c r="K400" i="3" s="1"/>
  <c r="K386" i="3" s="1"/>
  <c r="K446" i="3"/>
  <c r="K429" i="3" s="1"/>
  <c r="K415" i="3" s="1"/>
  <c r="K401" i="3" s="1"/>
  <c r="K387" i="3" s="1"/>
  <c r="K447" i="3"/>
  <c r="K430" i="3" s="1"/>
  <c r="K416" i="3" s="1"/>
  <c r="K402" i="3" s="1"/>
  <c r="K388" i="3" s="1"/>
  <c r="K448" i="3"/>
  <c r="K449" i="3"/>
  <c r="K432" i="3" s="1"/>
  <c r="L444" i="3"/>
  <c r="L445" i="3"/>
  <c r="L428" i="3" s="1"/>
  <c r="L414" i="3" s="1"/>
  <c r="L400" i="3" s="1"/>
  <c r="L386" i="3" s="1"/>
  <c r="L446" i="3"/>
  <c r="L447" i="3"/>
  <c r="L430" i="3" s="1"/>
  <c r="L449" i="3"/>
  <c r="M455" i="3"/>
  <c r="M456" i="3"/>
  <c r="M443" i="3" s="1"/>
  <c r="M426" i="3" s="1"/>
  <c r="M444" i="3"/>
  <c r="M427" i="3" s="1"/>
  <c r="M413" i="3" s="1"/>
  <c r="M399" i="3" s="1"/>
  <c r="M385" i="3" s="1"/>
  <c r="M445" i="3"/>
  <c r="M428" i="3" s="1"/>
  <c r="M414" i="3" s="1"/>
  <c r="M400" i="3" s="1"/>
  <c r="M386" i="3" s="1"/>
  <c r="M446" i="3"/>
  <c r="M429" i="3" s="1"/>
  <c r="M415" i="3" s="1"/>
  <c r="M401" i="3" s="1"/>
  <c r="M387" i="3" s="1"/>
  <c r="M447" i="3"/>
  <c r="M430" i="3" s="1"/>
  <c r="M416" i="3" s="1"/>
  <c r="M402" i="3" s="1"/>
  <c r="M388" i="3" s="1"/>
  <c r="M448" i="3"/>
  <c r="M431" i="3" s="1"/>
  <c r="M417" i="3" s="1"/>
  <c r="M403" i="3" s="1"/>
  <c r="M389" i="3" s="1"/>
  <c r="M449" i="3"/>
  <c r="M432" i="3" s="1"/>
  <c r="M418" i="3" s="1"/>
  <c r="M404" i="3" s="1"/>
  <c r="M390" i="3" s="1"/>
  <c r="M450" i="3"/>
  <c r="M433" i="3" s="1"/>
  <c r="M419" i="3" s="1"/>
  <c r="M405" i="3" s="1"/>
  <c r="M391" i="3" s="1"/>
  <c r="M451" i="3"/>
  <c r="M434" i="3" s="1"/>
  <c r="M420" i="3" s="1"/>
  <c r="M406" i="3" s="1"/>
  <c r="M392" i="3" s="1"/>
  <c r="M452" i="3"/>
  <c r="M435" i="3" s="1"/>
  <c r="M453" i="3"/>
  <c r="M436" i="3" s="1"/>
  <c r="M454" i="3"/>
  <c r="M437" i="3" s="1"/>
  <c r="L420" i="3"/>
  <c r="L407" i="3" s="1"/>
  <c r="L353" i="3" s="1"/>
  <c r="K427" i="3"/>
  <c r="K431" i="3"/>
  <c r="K417" i="3" s="1"/>
  <c r="K403" i="3" s="1"/>
  <c r="K389" i="3" s="1"/>
  <c r="K436" i="3"/>
  <c r="K437" i="3"/>
  <c r="K421" i="3" s="1"/>
  <c r="K408" i="3" s="1"/>
  <c r="K354" i="3" s="1"/>
  <c r="K438" i="3"/>
  <c r="K439" i="3"/>
  <c r="K440" i="3"/>
  <c r="J429" i="3"/>
  <c r="J415" i="3" s="1"/>
  <c r="J430" i="3"/>
  <c r="J416" i="3" s="1"/>
  <c r="J402" i="3" s="1"/>
  <c r="J388" i="3" s="1"/>
  <c r="J436" i="3"/>
  <c r="J437" i="3"/>
  <c r="J421" i="3" s="1"/>
  <c r="J438" i="3"/>
  <c r="J439" i="3"/>
  <c r="J440" i="3"/>
  <c r="I429" i="3"/>
  <c r="I415" i="3" s="1"/>
  <c r="I401" i="3" s="1"/>
  <c r="I387" i="3" s="1"/>
  <c r="I431" i="3"/>
  <c r="I417" i="3" s="1"/>
  <c r="I436" i="3"/>
  <c r="I437" i="3"/>
  <c r="I438" i="3"/>
  <c r="I421" i="3" s="1"/>
  <c r="I408" i="3" s="1"/>
  <c r="I354" i="3" s="1"/>
  <c r="I439" i="3"/>
  <c r="I440" i="3"/>
  <c r="M440" i="3"/>
  <c r="M439" i="3"/>
  <c r="L439" i="3"/>
  <c r="L437" i="3"/>
  <c r="L421" i="3" s="1"/>
  <c r="L408" i="3" s="1"/>
  <c r="L354" i="3" s="1"/>
  <c r="H429" i="3"/>
  <c r="H415" i="3" s="1"/>
  <c r="H401" i="3" s="1"/>
  <c r="H387" i="3" s="1"/>
  <c r="H432" i="3"/>
  <c r="H434" i="3"/>
  <c r="H435" i="3"/>
  <c r="L429" i="3"/>
  <c r="L415" i="3" s="1"/>
  <c r="L401" i="3" s="1"/>
  <c r="L387" i="3" s="1"/>
  <c r="L431" i="3"/>
  <c r="L417" i="3" s="1"/>
  <c r="L323" i="3"/>
  <c r="H323" i="3" s="1"/>
  <c r="I391" i="3"/>
  <c r="L391" i="3"/>
  <c r="H391" i="3" s="1"/>
  <c r="L325" i="3"/>
  <c r="H325" i="3" s="1"/>
  <c r="L352" i="3"/>
  <c r="L365" i="3"/>
  <c r="L351" i="3" s="1"/>
  <c r="L367" i="3"/>
  <c r="L366" i="3"/>
  <c r="J407" i="3"/>
  <c r="J353" i="3" s="1"/>
  <c r="K407" i="3"/>
  <c r="K353" i="3" s="1"/>
  <c r="H410" i="3"/>
  <c r="H412" i="3"/>
  <c r="H398" i="3" s="1"/>
  <c r="H384" i="3" s="1"/>
  <c r="H416" i="3"/>
  <c r="H402" i="3" s="1"/>
  <c r="H388" i="3" s="1"/>
  <c r="H418" i="3"/>
  <c r="H419" i="3"/>
  <c r="D383" i="3"/>
  <c r="I23" i="3"/>
  <c r="L383" i="3"/>
  <c r="H390" i="3"/>
  <c r="K378" i="3"/>
  <c r="J378" i="3"/>
  <c r="J369" i="3" s="1"/>
  <c r="J355" i="3" s="1"/>
  <c r="H406" i="3"/>
  <c r="H405" i="3"/>
  <c r="I406" i="3"/>
  <c r="I352" i="3" s="1"/>
  <c r="I419" i="3"/>
  <c r="L412" i="3"/>
  <c r="L398" i="3" s="1"/>
  <c r="L384" i="3" s="1"/>
  <c r="K412" i="3"/>
  <c r="K398" i="3" s="1"/>
  <c r="K384" i="3" s="1"/>
  <c r="J412" i="3"/>
  <c r="L410" i="3"/>
  <c r="M410" i="3"/>
  <c r="M395" i="3" s="1"/>
  <c r="K410" i="3"/>
  <c r="J410" i="3"/>
  <c r="I410" i="3"/>
  <c r="M407" i="3"/>
  <c r="M393" i="3" s="1"/>
  <c r="I407" i="3"/>
  <c r="I393" i="3" s="1"/>
  <c r="H403" i="3"/>
  <c r="H389" i="3" s="1"/>
  <c r="L402" i="3"/>
  <c r="L388" i="3" s="1"/>
  <c r="I402" i="3"/>
  <c r="I388" i="3" s="1"/>
  <c r="J401" i="3"/>
  <c r="J387" i="3" s="1"/>
  <c r="J398" i="3"/>
  <c r="J384" i="3" s="1"/>
  <c r="L397" i="3"/>
  <c r="K397" i="3"/>
  <c r="K383" i="3" s="1"/>
  <c r="J397" i="3"/>
  <c r="J383" i="3" s="1"/>
  <c r="I397" i="3"/>
  <c r="H397" i="3"/>
  <c r="L215" i="3"/>
  <c r="L57" i="3" s="1"/>
  <c r="K215" i="3"/>
  <c r="K57" i="3" s="1"/>
  <c r="M57" i="3"/>
  <c r="J57" i="3"/>
  <c r="I57" i="3"/>
  <c r="H324" i="3"/>
  <c r="H43" i="3" s="1"/>
  <c r="H26" i="3" s="1"/>
  <c r="I324" i="3"/>
  <c r="I43" i="3" s="1"/>
  <c r="I26" i="3" s="1"/>
  <c r="L321" i="3"/>
  <c r="H321" i="3" s="1"/>
  <c r="I22" i="3"/>
  <c r="M43" i="3"/>
  <c r="L43" i="3"/>
  <c r="L26" i="3" s="1"/>
  <c r="K43" i="3"/>
  <c r="K26" i="3" s="1"/>
  <c r="J43" i="3"/>
  <c r="H41" i="3"/>
  <c r="I41" i="3"/>
  <c r="I24" i="3" s="1"/>
  <c r="J41" i="3"/>
  <c r="J24" i="3" s="1"/>
  <c r="K41" i="3"/>
  <c r="M41" i="3"/>
  <c r="M24" i="3" s="1"/>
  <c r="L41" i="3"/>
  <c r="I56" i="3"/>
  <c r="I369" i="3"/>
  <c r="I355" i="3" s="1"/>
  <c r="L389" i="3"/>
  <c r="I389" i="3"/>
  <c r="L376" i="3"/>
  <c r="K376" i="3"/>
  <c r="K362" i="3" s="1"/>
  <c r="L363" i="3"/>
  <c r="L349" i="3" s="1"/>
  <c r="K363" i="3"/>
  <c r="H377" i="3"/>
  <c r="H339" i="3"/>
  <c r="H338" i="3"/>
  <c r="H337" i="3"/>
  <c r="H336" i="3"/>
  <c r="H335" i="3"/>
  <c r="H334" i="3"/>
  <c r="M333" i="3"/>
  <c r="K333" i="3" s="1"/>
  <c r="K328" i="3" s="1"/>
  <c r="L333" i="3"/>
  <c r="L328" i="3" s="1"/>
  <c r="H332" i="3"/>
  <c r="H331" i="3"/>
  <c r="H330" i="3"/>
  <c r="H329" i="3"/>
  <c r="M56" i="3"/>
  <c r="L56" i="3"/>
  <c r="K56" i="3"/>
  <c r="J56" i="3"/>
  <c r="H218" i="3"/>
  <c r="H217" i="3"/>
  <c r="H216" i="3"/>
  <c r="H214" i="3"/>
  <c r="H213" i="3"/>
  <c r="M212" i="3"/>
  <c r="K212" i="3" s="1"/>
  <c r="L212" i="3"/>
  <c r="H211" i="3"/>
  <c r="H210" i="3"/>
  <c r="H209" i="3"/>
  <c r="H208" i="3"/>
  <c r="K51" i="3"/>
  <c r="I52" i="3"/>
  <c r="J52" i="3"/>
  <c r="K52" i="3"/>
  <c r="M52" i="3"/>
  <c r="J53" i="3"/>
  <c r="K53" i="3"/>
  <c r="M53" i="3"/>
  <c r="I58" i="3"/>
  <c r="J58" i="3"/>
  <c r="K58" i="3"/>
  <c r="L58" i="3"/>
  <c r="M58" i="3"/>
  <c r="I59" i="3"/>
  <c r="J59" i="3"/>
  <c r="K59" i="3"/>
  <c r="L59" i="3"/>
  <c r="M59" i="3"/>
  <c r="I60" i="3"/>
  <c r="J60" i="3"/>
  <c r="K60" i="3"/>
  <c r="L60" i="3"/>
  <c r="M60" i="3"/>
  <c r="J51" i="3"/>
  <c r="L51" i="3"/>
  <c r="M51" i="3"/>
  <c r="I51" i="3"/>
  <c r="J50" i="3"/>
  <c r="J34" i="3" s="1"/>
  <c r="K50" i="3"/>
  <c r="K34" i="3" s="1"/>
  <c r="K17" i="3" s="1"/>
  <c r="L50" i="3"/>
  <c r="L34" i="3" s="1"/>
  <c r="L17" i="3" s="1"/>
  <c r="M50" i="3"/>
  <c r="M34" i="3" s="1"/>
  <c r="M17" i="3" s="1"/>
  <c r="I50" i="3"/>
  <c r="I34" i="3" s="1"/>
  <c r="I17" i="3" s="1"/>
  <c r="J62" i="3"/>
  <c r="I62" i="3"/>
  <c r="K62" i="3"/>
  <c r="L62" i="3"/>
  <c r="M62" i="3"/>
  <c r="H63" i="3"/>
  <c r="H64" i="3"/>
  <c r="H65" i="3"/>
  <c r="H66" i="3"/>
  <c r="H67" i="3"/>
  <c r="H68" i="3"/>
  <c r="H69" i="3"/>
  <c r="H70" i="3"/>
  <c r="H71" i="3"/>
  <c r="H72" i="3"/>
  <c r="H73" i="3"/>
  <c r="M75" i="3"/>
  <c r="J75" i="3"/>
  <c r="K75" i="3"/>
  <c r="I75" i="3"/>
  <c r="H76" i="3"/>
  <c r="H77" i="3"/>
  <c r="H79" i="3"/>
  <c r="H80" i="3"/>
  <c r="H81" i="3"/>
  <c r="H82" i="3"/>
  <c r="H83" i="3"/>
  <c r="H84" i="3"/>
  <c r="H85" i="3"/>
  <c r="H86" i="3"/>
  <c r="H90" i="3"/>
  <c r="H91" i="3"/>
  <c r="H92" i="3"/>
  <c r="H93" i="3"/>
  <c r="H94" i="3"/>
  <c r="H95" i="3"/>
  <c r="H96" i="3"/>
  <c r="H97" i="3"/>
  <c r="H98" i="3"/>
  <c r="H99" i="3"/>
  <c r="H100" i="3"/>
  <c r="J102" i="3"/>
  <c r="K102" i="3"/>
  <c r="L102" i="3"/>
  <c r="M102" i="3"/>
  <c r="I102" i="3"/>
  <c r="H103" i="3"/>
  <c r="H104" i="3"/>
  <c r="H105" i="3"/>
  <c r="H106" i="3"/>
  <c r="H107" i="3"/>
  <c r="H108" i="3"/>
  <c r="H109" i="3"/>
  <c r="H110" i="3"/>
  <c r="H111" i="3"/>
  <c r="H112" i="3"/>
  <c r="H113" i="3"/>
  <c r="H117" i="3"/>
  <c r="H118" i="3"/>
  <c r="H119" i="3"/>
  <c r="H120" i="3"/>
  <c r="H121" i="3"/>
  <c r="H122" i="3"/>
  <c r="H123" i="3"/>
  <c r="H124" i="3"/>
  <c r="H125" i="3"/>
  <c r="H126" i="3"/>
  <c r="H127" i="3"/>
  <c r="H133" i="3"/>
  <c r="J129" i="3"/>
  <c r="K129" i="3"/>
  <c r="L129" i="3"/>
  <c r="M129" i="3"/>
  <c r="I129" i="3"/>
  <c r="H131" i="3"/>
  <c r="H130" i="3"/>
  <c r="H132" i="3"/>
  <c r="H134" i="3"/>
  <c r="H135" i="3"/>
  <c r="H136" i="3"/>
  <c r="H137" i="3"/>
  <c r="H138" i="3"/>
  <c r="H139" i="3"/>
  <c r="H140" i="3"/>
  <c r="H141" i="3"/>
  <c r="J143" i="3"/>
  <c r="K143" i="3"/>
  <c r="L143" i="3"/>
  <c r="M143" i="3"/>
  <c r="I143" i="3"/>
  <c r="H144" i="3"/>
  <c r="H145" i="3"/>
  <c r="H146" i="3"/>
  <c r="H147" i="3"/>
  <c r="H148" i="3"/>
  <c r="H149" i="3"/>
  <c r="H150" i="3"/>
  <c r="H151" i="3"/>
  <c r="H152" i="3"/>
  <c r="H153" i="3"/>
  <c r="H154" i="3"/>
  <c r="K156" i="3"/>
  <c r="M156" i="3"/>
  <c r="H157" i="3"/>
  <c r="H158" i="3"/>
  <c r="H159" i="3"/>
  <c r="H162" i="3"/>
  <c r="H163" i="3"/>
  <c r="H164" i="3"/>
  <c r="H165" i="3"/>
  <c r="H166" i="3"/>
  <c r="H167" i="3"/>
  <c r="I174" i="3"/>
  <c r="I173" i="3"/>
  <c r="H174" i="3"/>
  <c r="H173" i="3"/>
  <c r="H170" i="3"/>
  <c r="H171" i="3"/>
  <c r="H172" i="3"/>
  <c r="H176" i="3"/>
  <c r="H177" i="3"/>
  <c r="H178" i="3"/>
  <c r="H179" i="3"/>
  <c r="H180" i="3"/>
  <c r="J182" i="3"/>
  <c r="K182" i="3"/>
  <c r="M182" i="3"/>
  <c r="H183" i="3"/>
  <c r="H184" i="3"/>
  <c r="H185" i="3"/>
  <c r="H187" i="3"/>
  <c r="H188" i="3"/>
  <c r="H189" i="3"/>
  <c r="H190" i="3"/>
  <c r="H191" i="3"/>
  <c r="H192" i="3"/>
  <c r="H193" i="3"/>
  <c r="H196" i="3"/>
  <c r="H197" i="3"/>
  <c r="H198" i="3"/>
  <c r="H199" i="3"/>
  <c r="H201" i="3"/>
  <c r="H202" i="3"/>
  <c r="H203" i="3"/>
  <c r="H204" i="3"/>
  <c r="H205" i="3"/>
  <c r="H206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N219" i="3"/>
  <c r="L220" i="3"/>
  <c r="L219" i="3" s="1"/>
  <c r="I239" i="3"/>
  <c r="J234" i="3"/>
  <c r="K234" i="3"/>
  <c r="L234" i="3"/>
  <c r="M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K253" i="3"/>
  <c r="J250" i="3"/>
  <c r="I250" i="3"/>
  <c r="I251" i="3"/>
  <c r="J251" i="3"/>
  <c r="K251" i="3"/>
  <c r="L251" i="3"/>
  <c r="M251" i="3"/>
  <c r="I252" i="3"/>
  <c r="J252" i="3"/>
  <c r="K252" i="3"/>
  <c r="L252" i="3"/>
  <c r="M252" i="3"/>
  <c r="I253" i="3"/>
  <c r="J253" i="3"/>
  <c r="L253" i="3"/>
  <c r="M253" i="3"/>
  <c r="I254" i="3"/>
  <c r="J254" i="3"/>
  <c r="K254" i="3"/>
  <c r="L254" i="3"/>
  <c r="M254" i="3"/>
  <c r="I255" i="3"/>
  <c r="J255" i="3"/>
  <c r="K255" i="3"/>
  <c r="L255" i="3"/>
  <c r="M255" i="3"/>
  <c r="I256" i="3"/>
  <c r="J256" i="3"/>
  <c r="K256" i="3"/>
  <c r="L256" i="3"/>
  <c r="M256" i="3"/>
  <c r="I257" i="3"/>
  <c r="J257" i="3"/>
  <c r="K257" i="3"/>
  <c r="L257" i="3"/>
  <c r="M257" i="3"/>
  <c r="I258" i="3"/>
  <c r="J258" i="3"/>
  <c r="K258" i="3"/>
  <c r="L258" i="3"/>
  <c r="M258" i="3"/>
  <c r="I259" i="3"/>
  <c r="J259" i="3"/>
  <c r="K259" i="3"/>
  <c r="L259" i="3"/>
  <c r="M259" i="3"/>
  <c r="I260" i="3"/>
  <c r="J260" i="3"/>
  <c r="K260" i="3"/>
  <c r="L260" i="3"/>
  <c r="M260" i="3"/>
  <c r="K250" i="3"/>
  <c r="L250" i="3"/>
  <c r="M250" i="3"/>
  <c r="J262" i="3"/>
  <c r="K262" i="3"/>
  <c r="L262" i="3"/>
  <c r="M262" i="3"/>
  <c r="I262" i="3"/>
  <c r="H263" i="3"/>
  <c r="H264" i="3"/>
  <c r="H265" i="3"/>
  <c r="H266" i="3"/>
  <c r="H267" i="3"/>
  <c r="H268" i="3"/>
  <c r="H269" i="3"/>
  <c r="H270" i="3"/>
  <c r="H271" i="3"/>
  <c r="H272" i="3"/>
  <c r="H273" i="3"/>
  <c r="I280" i="3"/>
  <c r="I276" i="3"/>
  <c r="H289" i="3"/>
  <c r="J288" i="3"/>
  <c r="L288" i="3"/>
  <c r="M288" i="3"/>
  <c r="I288" i="3"/>
  <c r="K301" i="3"/>
  <c r="J301" i="3"/>
  <c r="L301" i="3"/>
  <c r="M301" i="3"/>
  <c r="I301" i="3"/>
  <c r="I320" i="3"/>
  <c r="I364" i="3"/>
  <c r="I350" i="3" s="1"/>
  <c r="J356" i="3"/>
  <c r="J342" i="3" s="1"/>
  <c r="I360" i="3"/>
  <c r="I346" i="3" s="1"/>
  <c r="M369" i="3"/>
  <c r="M355" i="3" s="1"/>
  <c r="H375" i="3"/>
  <c r="H361" i="3" s="1"/>
  <c r="H347" i="3" s="1"/>
  <c r="J277" i="3"/>
  <c r="K277" i="3"/>
  <c r="L277" i="3"/>
  <c r="M277" i="3"/>
  <c r="M278" i="3"/>
  <c r="M281" i="3"/>
  <c r="M282" i="3"/>
  <c r="M283" i="3"/>
  <c r="M284" i="3"/>
  <c r="M285" i="3"/>
  <c r="M286" i="3"/>
  <c r="K276" i="3"/>
  <c r="L276" i="3"/>
  <c r="M276" i="3"/>
  <c r="J276" i="3"/>
  <c r="I277" i="3"/>
  <c r="H290" i="3"/>
  <c r="H291" i="3"/>
  <c r="H292" i="3"/>
  <c r="H294" i="3"/>
  <c r="H295" i="3"/>
  <c r="H296" i="3"/>
  <c r="H297" i="3"/>
  <c r="H298" i="3"/>
  <c r="H299" i="3"/>
  <c r="H302" i="3"/>
  <c r="H303" i="3"/>
  <c r="H304" i="3"/>
  <c r="H305" i="3"/>
  <c r="H306" i="3"/>
  <c r="H307" i="3"/>
  <c r="H308" i="3"/>
  <c r="H309" i="3"/>
  <c r="H310" i="3"/>
  <c r="H311" i="3"/>
  <c r="H312" i="3"/>
  <c r="H286" i="3" s="1"/>
  <c r="H315" i="3"/>
  <c r="H316" i="3"/>
  <c r="H317" i="3"/>
  <c r="H318" i="3"/>
  <c r="H319" i="3"/>
  <c r="H320" i="3"/>
  <c r="H326" i="3"/>
  <c r="H327" i="3"/>
  <c r="I357" i="3"/>
  <c r="I343" i="3" s="1"/>
  <c r="J357" i="3"/>
  <c r="J343" i="3" s="1"/>
  <c r="K357" i="3"/>
  <c r="K343" i="3" s="1"/>
  <c r="L357" i="3"/>
  <c r="L343" i="3" s="1"/>
  <c r="M357" i="3"/>
  <c r="M343" i="3" s="1"/>
  <c r="I358" i="3"/>
  <c r="I344" i="3" s="1"/>
  <c r="J358" i="3"/>
  <c r="J344" i="3" s="1"/>
  <c r="K358" i="3"/>
  <c r="K344" i="3" s="1"/>
  <c r="L358" i="3"/>
  <c r="L344" i="3" s="1"/>
  <c r="M358" i="3"/>
  <c r="M344" i="3" s="1"/>
  <c r="I359" i="3"/>
  <c r="I345" i="3" s="1"/>
  <c r="J359" i="3"/>
  <c r="J345" i="3" s="1"/>
  <c r="K359" i="3"/>
  <c r="K345" i="3" s="1"/>
  <c r="L359" i="3"/>
  <c r="L345" i="3" s="1"/>
  <c r="M359" i="3"/>
  <c r="M345" i="3" s="1"/>
  <c r="J360" i="3"/>
  <c r="J346" i="3" s="1"/>
  <c r="K360" i="3"/>
  <c r="K346" i="3" s="1"/>
  <c r="L360" i="3"/>
  <c r="L346" i="3" s="1"/>
  <c r="M360" i="3"/>
  <c r="M346" i="3" s="1"/>
  <c r="I361" i="3"/>
  <c r="I347" i="3" s="1"/>
  <c r="J361" i="3"/>
  <c r="J347" i="3" s="1"/>
  <c r="M361" i="3"/>
  <c r="M347" i="3" s="1"/>
  <c r="I362" i="3"/>
  <c r="I348" i="3" s="1"/>
  <c r="J362" i="3"/>
  <c r="J348" i="3" s="1"/>
  <c r="M362" i="3"/>
  <c r="L364" i="3"/>
  <c r="M364" i="3"/>
  <c r="M350" i="3" s="1"/>
  <c r="I365" i="3"/>
  <c r="I366" i="3"/>
  <c r="J366" i="3"/>
  <c r="K366" i="3"/>
  <c r="M366" i="3"/>
  <c r="M352" i="3" s="1"/>
  <c r="J367" i="3"/>
  <c r="K367" i="3"/>
  <c r="K356" i="3"/>
  <c r="L356" i="3"/>
  <c r="L342" i="3" s="1"/>
  <c r="M356" i="3"/>
  <c r="M342" i="3" s="1"/>
  <c r="H374" i="3"/>
  <c r="H360" i="3" s="1"/>
  <c r="H346" i="3" s="1"/>
  <c r="H371" i="3"/>
  <c r="H357" i="3" s="1"/>
  <c r="H343" i="3" s="1"/>
  <c r="H370" i="3"/>
  <c r="H356" i="3" s="1"/>
  <c r="H342" i="3" s="1"/>
  <c r="H372" i="3"/>
  <c r="H358" i="3" s="1"/>
  <c r="H344" i="3" s="1"/>
  <c r="H373" i="3"/>
  <c r="H359" i="3" s="1"/>
  <c r="H345" i="3" s="1"/>
  <c r="H379" i="3"/>
  <c r="H365" i="3" s="1"/>
  <c r="H380" i="3"/>
  <c r="H366" i="3" s="1"/>
  <c r="H381" i="3"/>
  <c r="H367" i="3" s="1"/>
  <c r="I238" i="3"/>
  <c r="L200" i="3"/>
  <c r="L54" i="3" s="1"/>
  <c r="M200" i="3"/>
  <c r="M54" i="3" s="1"/>
  <c r="N182" i="3"/>
  <c r="L175" i="3"/>
  <c r="L55" i="3" s="1"/>
  <c r="M175" i="3"/>
  <c r="K175" i="3" s="1"/>
  <c r="N161" i="3"/>
  <c r="J161" i="3" s="1"/>
  <c r="H161" i="3" s="1"/>
  <c r="J314" i="3"/>
  <c r="K314" i="3"/>
  <c r="M314" i="3"/>
  <c r="K200" i="3"/>
  <c r="K54" i="3" s="1"/>
  <c r="I161" i="3"/>
  <c r="N347" i="3"/>
  <c r="N348" i="3"/>
  <c r="N350" i="3"/>
  <c r="N351" i="3"/>
  <c r="N352" i="3"/>
  <c r="N353" i="3"/>
  <c r="K195" i="3"/>
  <c r="K293" i="3"/>
  <c r="H293" i="3" s="1"/>
  <c r="H280" i="3" s="1"/>
  <c r="M220" i="3"/>
  <c r="M219" i="3" s="1"/>
  <c r="K220" i="3"/>
  <c r="K219" i="3" s="1"/>
  <c r="J220" i="3"/>
  <c r="J219" i="3" s="1"/>
  <c r="I220" i="3"/>
  <c r="I219" i="3" s="1"/>
  <c r="L186" i="3"/>
  <c r="I186" i="3" s="1"/>
  <c r="I182" i="3" s="1"/>
  <c r="L160" i="3"/>
  <c r="L156" i="3" s="1"/>
  <c r="M116" i="3"/>
  <c r="M115" i="3" s="1"/>
  <c r="L116" i="3"/>
  <c r="L115" i="3" s="1"/>
  <c r="K116" i="3"/>
  <c r="K115" i="3" s="1"/>
  <c r="J116" i="3"/>
  <c r="J115" i="3" s="1"/>
  <c r="I116" i="3"/>
  <c r="I115" i="3" s="1"/>
  <c r="M89" i="3"/>
  <c r="M88" i="3" s="1"/>
  <c r="L89" i="3"/>
  <c r="L88" i="3" s="1"/>
  <c r="K89" i="3"/>
  <c r="J89" i="3"/>
  <c r="J88" i="3" s="1"/>
  <c r="I89" i="3"/>
  <c r="I88" i="3" s="1"/>
  <c r="L78" i="3"/>
  <c r="H78" i="3" s="1"/>
  <c r="J200" i="3" l="1"/>
  <c r="H200" i="3" s="1"/>
  <c r="L39" i="3"/>
  <c r="L22" i="3" s="1"/>
  <c r="M195" i="3"/>
  <c r="H160" i="3"/>
  <c r="J364" i="3"/>
  <c r="J350" i="3" s="1"/>
  <c r="H282" i="3"/>
  <c r="L53" i="3"/>
  <c r="H53" i="3" s="1"/>
  <c r="M55" i="3"/>
  <c r="M39" i="3" s="1"/>
  <c r="M22" i="3" s="1"/>
  <c r="H285" i="3"/>
  <c r="H281" i="3"/>
  <c r="L207" i="3"/>
  <c r="L61" i="3" s="1"/>
  <c r="K40" i="3"/>
  <c r="K49" i="3"/>
  <c r="H283" i="3"/>
  <c r="I35" i="3"/>
  <c r="I18" i="3" s="1"/>
  <c r="J45" i="3"/>
  <c r="J28" i="3" s="1"/>
  <c r="L195" i="3"/>
  <c r="I212" i="3"/>
  <c r="I207" i="3" s="1"/>
  <c r="I61" i="3" s="1"/>
  <c r="L37" i="3"/>
  <c r="L20" i="3" s="1"/>
  <c r="M49" i="3"/>
  <c r="M48" i="3" s="1"/>
  <c r="J54" i="3"/>
  <c r="H54" i="3" s="1"/>
  <c r="M169" i="3"/>
  <c r="L350" i="3"/>
  <c r="H277" i="3"/>
  <c r="H279" i="3"/>
  <c r="M46" i="3"/>
  <c r="M29" i="3" s="1"/>
  <c r="M40" i="3"/>
  <c r="H301" i="3"/>
  <c r="I275" i="3"/>
  <c r="I261" i="3" s="1"/>
  <c r="H262" i="3"/>
  <c r="K249" i="3"/>
  <c r="H260" i="3"/>
  <c r="M42" i="3"/>
  <c r="M25" i="3" s="1"/>
  <c r="H256" i="3"/>
  <c r="H255" i="3"/>
  <c r="H254" i="3"/>
  <c r="M37" i="3"/>
  <c r="M20" i="3" s="1"/>
  <c r="J35" i="3"/>
  <c r="I44" i="3"/>
  <c r="I27" i="3" s="1"/>
  <c r="K44" i="3"/>
  <c r="K27" i="3" s="1"/>
  <c r="J195" i="3"/>
  <c r="H215" i="3"/>
  <c r="M328" i="3"/>
  <c r="K348" i="3"/>
  <c r="K23" i="3" s="1"/>
  <c r="H115" i="3"/>
  <c r="M35" i="3"/>
  <c r="L46" i="3"/>
  <c r="L29" i="3" s="1"/>
  <c r="I45" i="3"/>
  <c r="I28" i="3" s="1"/>
  <c r="J44" i="3"/>
  <c r="J27" i="3" s="1"/>
  <c r="J37" i="3"/>
  <c r="J20" i="3" s="1"/>
  <c r="K369" i="3"/>
  <c r="K355" i="3" s="1"/>
  <c r="H353" i="3"/>
  <c r="H351" i="3"/>
  <c r="M275" i="3"/>
  <c r="M261" i="3" s="1"/>
  <c r="M18" i="3"/>
  <c r="M249" i="3"/>
  <c r="M38" i="3"/>
  <c r="M21" i="3" s="1"/>
  <c r="K364" i="3"/>
  <c r="K350" i="3" s="1"/>
  <c r="H278" i="3"/>
  <c r="M33" i="3"/>
  <c r="M16" i="3" s="1"/>
  <c r="M45" i="3"/>
  <c r="M28" i="3" s="1"/>
  <c r="J287" i="3"/>
  <c r="H34" i="3"/>
  <c r="L35" i="3"/>
  <c r="L18" i="3" s="1"/>
  <c r="K46" i="3"/>
  <c r="K29" i="3" s="1"/>
  <c r="H59" i="3"/>
  <c r="M44" i="3"/>
  <c r="M27" i="3" s="1"/>
  <c r="H56" i="3"/>
  <c r="J333" i="3"/>
  <c r="L436" i="3"/>
  <c r="I46" i="3"/>
  <c r="I29" i="3" s="1"/>
  <c r="K42" i="3"/>
  <c r="K36" i="3"/>
  <c r="K19" i="3" s="1"/>
  <c r="H186" i="3"/>
  <c r="L75" i="3"/>
  <c r="H75" i="3" s="1"/>
  <c r="L169" i="3"/>
  <c r="H350" i="3"/>
  <c r="L275" i="3"/>
  <c r="I234" i="3"/>
  <c r="H129" i="3"/>
  <c r="H62" i="3"/>
  <c r="H50" i="3"/>
  <c r="J212" i="3"/>
  <c r="J207" i="3" s="1"/>
  <c r="M348" i="3"/>
  <c r="I249" i="3"/>
  <c r="L24" i="3"/>
  <c r="H220" i="3"/>
  <c r="H219" i="3"/>
  <c r="H195" i="3"/>
  <c r="J40" i="3"/>
  <c r="J23" i="3" s="1"/>
  <c r="M287" i="3"/>
  <c r="K35" i="3"/>
  <c r="M207" i="3"/>
  <c r="M61" i="3" s="1"/>
  <c r="L44" i="3"/>
  <c r="L27" i="3" s="1"/>
  <c r="H258" i="3"/>
  <c r="J18" i="3"/>
  <c r="K37" i="3"/>
  <c r="K20" i="3" s="1"/>
  <c r="H253" i="3"/>
  <c r="M36" i="3"/>
  <c r="M19" i="3" s="1"/>
  <c r="H57" i="3"/>
  <c r="J42" i="3"/>
  <c r="K88" i="3"/>
  <c r="H88" i="3" s="1"/>
  <c r="L182" i="3"/>
  <c r="H182" i="3" s="1"/>
  <c r="L52" i="3"/>
  <c r="I49" i="3"/>
  <c r="L45" i="3"/>
  <c r="L28" i="3" s="1"/>
  <c r="J46" i="3"/>
  <c r="H51" i="3"/>
  <c r="L441" i="3"/>
  <c r="L427" i="3"/>
  <c r="L413" i="3" s="1"/>
  <c r="K169" i="3"/>
  <c r="I175" i="3"/>
  <c r="K55" i="3"/>
  <c r="K39" i="3" s="1"/>
  <c r="K22" i="3" s="1"/>
  <c r="K45" i="3"/>
  <c r="H259" i="3"/>
  <c r="L49" i="3"/>
  <c r="L38" i="3"/>
  <c r="L21" i="3" s="1"/>
  <c r="H60" i="3"/>
  <c r="K349" i="3"/>
  <c r="H363" i="3"/>
  <c r="I323" i="3"/>
  <c r="I314" i="3" s="1"/>
  <c r="L42" i="3"/>
  <c r="L25" i="3" s="1"/>
  <c r="K280" i="3"/>
  <c r="K38" i="3" s="1"/>
  <c r="K21" i="3" s="1"/>
  <c r="K288" i="3"/>
  <c r="H288" i="3" s="1"/>
  <c r="I160" i="3"/>
  <c r="K33" i="3"/>
  <c r="H89" i="3"/>
  <c r="H116" i="3"/>
  <c r="J49" i="3"/>
  <c r="J38" i="3"/>
  <c r="J156" i="3"/>
  <c r="H156" i="3" s="1"/>
  <c r="H251" i="3"/>
  <c r="H276" i="3"/>
  <c r="L249" i="3"/>
  <c r="H257" i="3"/>
  <c r="H252" i="3"/>
  <c r="J36" i="3"/>
  <c r="K18" i="3"/>
  <c r="J249" i="3"/>
  <c r="H250" i="3"/>
  <c r="H234" i="3"/>
  <c r="J17" i="3"/>
  <c r="H17" i="3" s="1"/>
  <c r="H58" i="3"/>
  <c r="I36" i="3"/>
  <c r="I19" i="3" s="1"/>
  <c r="K207" i="3"/>
  <c r="K61" i="3" s="1"/>
  <c r="K47" i="3" s="1"/>
  <c r="H212" i="3"/>
  <c r="L362" i="3"/>
  <c r="L348" i="3" s="1"/>
  <c r="H376" i="3"/>
  <c r="H362" i="3" s="1"/>
  <c r="H348" i="3" s="1"/>
  <c r="L369" i="3"/>
  <c r="L355" i="3" s="1"/>
  <c r="I321" i="3"/>
  <c r="L314" i="3"/>
  <c r="H314" i="3" s="1"/>
  <c r="L40" i="3"/>
  <c r="K441" i="3"/>
  <c r="H456" i="3"/>
  <c r="H440" i="3" s="1"/>
  <c r="H425" i="3" s="1"/>
  <c r="H352" i="3"/>
  <c r="H143" i="3"/>
  <c r="H102" i="3"/>
  <c r="J175" i="3"/>
  <c r="I200" i="3"/>
  <c r="I195" i="3" s="1"/>
  <c r="H284" i="3"/>
  <c r="J275" i="3"/>
  <c r="L47" i="3"/>
  <c r="I333" i="3"/>
  <c r="I328" i="3" s="1"/>
  <c r="M442" i="3"/>
  <c r="M441" i="3" s="1"/>
  <c r="M438" i="3"/>
  <c r="M421" i="3" s="1"/>
  <c r="M408" i="3" s="1"/>
  <c r="M354" i="3" s="1"/>
  <c r="M30" i="3" s="1"/>
  <c r="M26" i="3"/>
  <c r="J425" i="3"/>
  <c r="J441" i="3"/>
  <c r="J413" i="3"/>
  <c r="J399" i="3" s="1"/>
  <c r="J385" i="3" s="1"/>
  <c r="I441" i="3"/>
  <c r="H420" i="3"/>
  <c r="H407" i="3" s="1"/>
  <c r="I30" i="3"/>
  <c r="I341" i="3"/>
  <c r="M425" i="3"/>
  <c r="M411" i="3" s="1"/>
  <c r="I398" i="3"/>
  <c r="J408" i="3"/>
  <c r="J354" i="3" s="1"/>
  <c r="K425" i="3"/>
  <c r="L30" i="3"/>
  <c r="I413" i="3"/>
  <c r="I399" i="3" s="1"/>
  <c r="I385" i="3" s="1"/>
  <c r="I425" i="3"/>
  <c r="K30" i="3"/>
  <c r="H399" i="3"/>
  <c r="M412" i="3"/>
  <c r="M398" i="3" s="1"/>
  <c r="M384" i="3" s="1"/>
  <c r="H414" i="3"/>
  <c r="H400" i="3" s="1"/>
  <c r="H386" i="3" s="1"/>
  <c r="K413" i="3"/>
  <c r="K341" i="3" l="1"/>
  <c r="L425" i="3"/>
  <c r="H355" i="3"/>
  <c r="M23" i="3"/>
  <c r="M15" i="3" s="1"/>
  <c r="M341" i="3"/>
  <c r="I47" i="3"/>
  <c r="K25" i="3"/>
  <c r="L341" i="3"/>
  <c r="H27" i="3"/>
  <c r="H37" i="3"/>
  <c r="H35" i="3"/>
  <c r="I42" i="3"/>
  <c r="I25" i="3" s="1"/>
  <c r="J409" i="3"/>
  <c r="H421" i="3"/>
  <c r="H408" i="3" s="1"/>
  <c r="H396" i="3" s="1"/>
  <c r="H20" i="3"/>
  <c r="M47" i="3"/>
  <c r="J328" i="3"/>
  <c r="H328" i="3" s="1"/>
  <c r="H333" i="3"/>
  <c r="H369" i="3"/>
  <c r="O362" i="3"/>
  <c r="K48" i="3"/>
  <c r="J396" i="3"/>
  <c r="H44" i="3"/>
  <c r="I55" i="3"/>
  <c r="I169" i="3"/>
  <c r="J19" i="3"/>
  <c r="K24" i="3"/>
  <c r="H349" i="3"/>
  <c r="H24" i="3" s="1"/>
  <c r="I33" i="3"/>
  <c r="L23" i="3"/>
  <c r="J61" i="3"/>
  <c r="H207" i="3"/>
  <c r="J33" i="3"/>
  <c r="H49" i="3"/>
  <c r="K32" i="3"/>
  <c r="K16" i="3"/>
  <c r="K275" i="3"/>
  <c r="H52" i="3"/>
  <c r="L36" i="3"/>
  <c r="L19" i="3" s="1"/>
  <c r="J25" i="3"/>
  <c r="H25" i="3" s="1"/>
  <c r="H42" i="3"/>
  <c r="H175" i="3"/>
  <c r="J169" i="3"/>
  <c r="H169" i="3" s="1"/>
  <c r="J55" i="3"/>
  <c r="J48" i="3" s="1"/>
  <c r="K28" i="3"/>
  <c r="H28" i="3" s="1"/>
  <c r="H45" i="3"/>
  <c r="H441" i="3"/>
  <c r="J21" i="3"/>
  <c r="H21" i="3" s="1"/>
  <c r="H38" i="3"/>
  <c r="L48" i="3"/>
  <c r="L33" i="3"/>
  <c r="M32" i="3"/>
  <c r="J261" i="3"/>
  <c r="H261" i="3" s="1"/>
  <c r="H275" i="3"/>
  <c r="H249" i="3"/>
  <c r="I54" i="3"/>
  <c r="I38" i="3" s="1"/>
  <c r="I21" i="3" s="1"/>
  <c r="I53" i="3"/>
  <c r="I37" i="3" s="1"/>
  <c r="I20" i="3" s="1"/>
  <c r="I156" i="3"/>
  <c r="J29" i="3"/>
  <c r="H29" i="3" s="1"/>
  <c r="H46" i="3"/>
  <c r="H18" i="3"/>
  <c r="H40" i="3"/>
  <c r="M409" i="3"/>
  <c r="M394" i="3" s="1"/>
  <c r="M397" i="3"/>
  <c r="L399" i="3"/>
  <c r="L409" i="3"/>
  <c r="I409" i="3"/>
  <c r="J30" i="3"/>
  <c r="J341" i="3"/>
  <c r="K409" i="3"/>
  <c r="K399" i="3"/>
  <c r="H385" i="3"/>
  <c r="H354" i="3"/>
  <c r="H30" i="3" s="1"/>
  <c r="I384" i="3"/>
  <c r="I396" i="3"/>
  <c r="H23" i="3" l="1"/>
  <c r="H341" i="3"/>
  <c r="H409" i="3"/>
  <c r="H19" i="3"/>
  <c r="I32" i="3"/>
  <c r="I16" i="3"/>
  <c r="I15" i="3" s="1"/>
  <c r="H48" i="3"/>
  <c r="K15" i="3"/>
  <c r="J39" i="3"/>
  <c r="J32" i="3" s="1"/>
  <c r="H55" i="3"/>
  <c r="H33" i="3"/>
  <c r="J16" i="3"/>
  <c r="H61" i="3"/>
  <c r="J47" i="3"/>
  <c r="H47" i="3" s="1"/>
  <c r="L32" i="3"/>
  <c r="L16" i="3"/>
  <c r="L15" i="3" s="1"/>
  <c r="I48" i="3"/>
  <c r="H36" i="3"/>
  <c r="K396" i="3"/>
  <c r="K385" i="3"/>
  <c r="L396" i="3"/>
  <c r="L385" i="3"/>
  <c r="M396" i="3"/>
  <c r="M383" i="3"/>
  <c r="H32" i="3" l="1"/>
  <c r="H16" i="3"/>
  <c r="J22" i="3"/>
  <c r="H22" i="3" s="1"/>
  <c r="H39" i="3"/>
  <c r="M368" i="3"/>
  <c r="H383" i="3"/>
  <c r="I383" i="3"/>
  <c r="J15" i="3" l="1"/>
  <c r="H15" i="3" s="1"/>
</calcChain>
</file>

<file path=xl/comments1.xml><?xml version="1.0" encoding="utf-8"?>
<comments xmlns="http://schemas.openxmlformats.org/spreadsheetml/2006/main">
  <authors>
    <author>Kovaleva</author>
  </authors>
  <commentList>
    <comment ref="B31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убрать слово строительство</t>
        </r>
      </text>
    </comment>
    <comment ref="D31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изменить на 12698,2</t>
        </r>
      </text>
    </comment>
  </commentList>
</comments>
</file>

<file path=xl/sharedStrings.xml><?xml version="1.0" encoding="utf-8"?>
<sst xmlns="http://schemas.openxmlformats.org/spreadsheetml/2006/main" count="575" uniqueCount="127">
  <si>
    <t xml:space="preserve">Приложение № 2 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</si>
  <si>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</si>
  <si>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Создаваемая мощность (прирост мощности) объекта</t>
  </si>
  <si>
    <t>Сметная стоимость объекта или предполагаемая (предельная) стоимость объекта (тыс. руб.)</t>
  </si>
  <si>
    <t>Год</t>
  </si>
  <si>
    <t>Федеральный  бюджет</t>
  </si>
  <si>
    <t>Городской бюджет</t>
  </si>
  <si>
    <t>Внебюджетные средства</t>
  </si>
  <si>
    <t>ВСЕГО</t>
  </si>
  <si>
    <t>2015 год</t>
  </si>
  <si>
    <t>2016 год</t>
  </si>
  <si>
    <t>2017 год</t>
  </si>
  <si>
    <t>Реконструкция</t>
  </si>
  <si>
    <t>вместимость 25 чел.</t>
  </si>
  <si>
    <t>в ценах 2014 года</t>
  </si>
  <si>
    <t xml:space="preserve">Строительство (реконструкция) </t>
  </si>
  <si>
    <t>вместимость 30 чел.</t>
  </si>
  <si>
    <t xml:space="preserve">Реконструкция </t>
  </si>
  <si>
    <t>200 мест</t>
  </si>
  <si>
    <t xml:space="preserve">    110 700,0</t>
  </si>
  <si>
    <t>2014 -2015</t>
  </si>
  <si>
    <t>Строительство</t>
  </si>
  <si>
    <t>340 мест</t>
  </si>
  <si>
    <t xml:space="preserve">    323 000,0</t>
  </si>
  <si>
    <t>2014-2016</t>
  </si>
  <si>
    <t>2015 год</t>
  </si>
  <si>
    <t>14 493,7</t>
  </si>
  <si>
    <t>14 325,2</t>
  </si>
  <si>
    <t>528 мест</t>
  </si>
  <si>
    <t>2016 год</t>
  </si>
  <si>
    <t xml:space="preserve">Строительство         </t>
  </si>
  <si>
    <t>170 мест</t>
  </si>
  <si>
    <t xml:space="preserve">    170 379,0</t>
  </si>
  <si>
    <t>Областной бюджет</t>
  </si>
  <si>
    <t>в том числе кредиторская задолженность на начало финансового года</t>
  </si>
  <si>
    <t>в том числе кредиторская задолженность на  начало финансового года</t>
  </si>
  <si>
    <t>2018 год</t>
  </si>
  <si>
    <t>2019 год</t>
  </si>
  <si>
    <t>2020 год</t>
  </si>
  <si>
    <t>2013 -2014</t>
  </si>
  <si>
    <t xml:space="preserve"> к муниципальной программе</t>
  </si>
  <si>
    <t>в ценах  2017 года</t>
  </si>
  <si>
    <t>1500 мест</t>
  </si>
  <si>
    <t>в ценах  текущих лет</t>
  </si>
  <si>
    <t>в ценах  2018 года</t>
  </si>
  <si>
    <t>Приобретение</t>
  </si>
  <si>
    <t>2018- 2019</t>
  </si>
  <si>
    <t>Направление инвестирования (проектные работы, строительство, реконструкция, техническое перевооружение, приобретение)</t>
  </si>
  <si>
    <t>вместимость  30 чел.</t>
  </si>
  <si>
    <t>Проектные работы</t>
  </si>
  <si>
    <t>вместимость 30  чел.</t>
  </si>
  <si>
    <t>2015-2016</t>
  </si>
  <si>
    <t>350 мест</t>
  </si>
  <si>
    <t>330 мест</t>
  </si>
  <si>
    <t>120 мест</t>
  </si>
  <si>
    <t>Строительство ( реконструкция)</t>
  </si>
  <si>
    <t xml:space="preserve">2019 год </t>
  </si>
  <si>
    <t>2021 год</t>
  </si>
  <si>
    <t>2022 год</t>
  </si>
  <si>
    <t>2018 -2019</t>
  </si>
  <si>
    <t>2023 год</t>
  </si>
  <si>
    <t>2024 год</t>
  </si>
  <si>
    <t>2025 год</t>
  </si>
  <si>
    <t>Год определения стоимости строительства  объекта</t>
  </si>
  <si>
    <t>2021год</t>
  </si>
  <si>
    <t>2018-2019</t>
  </si>
  <si>
    <t>1.2.2.1. Реконструкция здания МОАУ ДОД ДЮСШ № 3, в кв. 177 г. Благовещенска</t>
  </si>
  <si>
    <t xml:space="preserve">1.2.2.2.  Строительство (реконструкция) стадиона МОБУ СОШ № 14 г. Благовещенска   </t>
  </si>
  <si>
    <t xml:space="preserve">1.2.2.3. Реконструкция МДОАУ ДС № 67 (ул. Студенческая, 34/5)  </t>
  </si>
  <si>
    <t>1.2.2.4. Строительство ДОУ, 404 квартал, г. Благовещенск</t>
  </si>
  <si>
    <t xml:space="preserve">1.2.2.5. Строительство (реконструкция) стадиона МОАУ СОШ № 17 г. Благовещенска   </t>
  </si>
  <si>
    <t xml:space="preserve">1.2.2.6. Строительство (реконструкция) стадиона МОБУ СОШ № 23 г. Благовещенска  </t>
  </si>
  <si>
    <t>1.2.2.8. Строительство (реконструкция) стадиона МАОУ "Гимназия № 1 г.Благовещенска"</t>
  </si>
  <si>
    <t>1.2.2.9. Строительство (реконструкция) стадиона МАОУ "Школа № 13 г.Благовещенска"</t>
  </si>
  <si>
    <t>1.2.2.10. Строительство (реконструкция) стадиона МБОУ "Школа № 27 г. Благовещенска"</t>
  </si>
  <si>
    <t>1.2.2.11. Строительство (реконструкция) стадиона МАОУ "Гимназия № 25 г. Благовещенска"</t>
  </si>
  <si>
    <t xml:space="preserve">1.2.7.1. "Строительство   МОАУ СОШ №22 в г.Благовещенске. Корпус №2" </t>
  </si>
  <si>
    <t xml:space="preserve">1.2.2.7. Корректировка проектной документации по объекту "Строительство МОАУ  СОШ №22 в г. Благовещенске. Корпус №2" </t>
  </si>
  <si>
    <t>1.5.1.1. "Школа на 1500 мест в квартале 406 г.Благовещенск, Амурская область"</t>
  </si>
  <si>
    <t>1.2.8.1. Приобретение объектов недвижимого имущества, готового к использованию дошкольной организацией, МАДОУ «Детский сад №32 г. Благовещенска»</t>
  </si>
  <si>
    <t>1.2.8.2. Приобретение объектов недвижимого имущества, готового к использованию дошкольной организацией, МАДОУ «Детский сад №60 г. Благовещенска»</t>
  </si>
  <si>
    <t>Плановый объем и источники финансирования по годам реализации муниципальной программы, тыс. руб.</t>
  </si>
  <si>
    <t>Общий объем финансирования, тыс. руб.</t>
  </si>
  <si>
    <t>в ценах 2018 года</t>
  </si>
  <si>
    <t>Наименование  муниципальной программы, основного мероприятия, мероприятия /объекта капитального строительства (объекта недвижимого имущества)</t>
  </si>
  <si>
    <t>Срок строительства объекта или реализации мероприятия (с учетом разработки ПСД)/ срок разработки ПСД</t>
  </si>
  <si>
    <t>Всего по муниципальной программе, в том  числе:</t>
  </si>
  <si>
    <t>Всего по муниципальной программе "Развитие образования города Благовещенска", в том  числе:</t>
  </si>
  <si>
    <t>в том числе расходы на ПИР и ПСД</t>
  </si>
  <si>
    <t>Подпрограмма 1 "Развитие дошкольного, общего и дополнительного образования детей"</t>
  </si>
  <si>
    <t>Всего по основному мероприятию за весь период реализации муниципальной программы, в том  числе:</t>
  </si>
  <si>
    <t>Всего по объекту за весь период реализации муниципальной программы, в том  числе:</t>
  </si>
  <si>
    <t>Всего по мероприятию за весь период реализации муниципальной программы, в том  числе:</t>
  </si>
  <si>
    <t>Мероприятие 1.2.6. Школа на 1500 мест в квартале 406 г. Благовещенск, Амурская область (в т.ч. проектные работы)</t>
  </si>
  <si>
    <t>Мероприятие 1.2.7. Создание новых мест в общеобразовательных организациях, в том  числе:</t>
  </si>
  <si>
    <t>Основное мероприятие 1.2. Развитие инфраструктуры дошкольного, общего и дополнительного образования, в том числе:</t>
  </si>
  <si>
    <t>Мероприятие 1.2.2. Капитальные вложения в объекты муниципальной собственности, в том числе:</t>
  </si>
  <si>
    <t>Мероприятие 1.2.3. Детский сад на 170 мест в кварталах 424,449 г. Благовещенска</t>
  </si>
  <si>
    <t>Мероприятие 1.2.8.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образования, в том  числе:</t>
  </si>
  <si>
    <t>Мероприятие 1.2.9. Дошкольное образовательное учреждение на 350 мест в Северном планировочном районе г. Благовещенск, Амурская область (в т.ч.проектные работы)</t>
  </si>
  <si>
    <t>Мероприятие 1.5.1 Создание новых мест в общеобразовательных организациях, в том  числе:</t>
  </si>
  <si>
    <t>вместимость 350  чел.</t>
  </si>
  <si>
    <t>1.2.2.12. Крытый футбольный манеж в квартале 398 г. Благовещенска, Амурская область ( в том числе проектные работы)</t>
  </si>
  <si>
    <t>в том числе: неиспользованный остаток прошлых лет</t>
  </si>
  <si>
    <t>1.2.13.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</si>
  <si>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в текущих ценах</t>
  </si>
  <si>
    <t>Основное мероприятие 1.5. Региональный проект "Современная школа", в том  числе:</t>
  </si>
  <si>
    <t xml:space="preserve"> </t>
  </si>
  <si>
    <t xml:space="preserve">проектные работы, строительство </t>
  </si>
  <si>
    <t>1.5.3.1 "Общеобразовательная школа на 1200 мест в Северном планировочном районе г. Благовещенск, Амурская область"</t>
  </si>
  <si>
    <t>Мероприятие 1.5.2 Создание новых мест в общеобразовательных организациях (проведение государственной экспертизы)</t>
  </si>
  <si>
    <t>2021-2022</t>
  </si>
  <si>
    <t>2020-2023</t>
  </si>
  <si>
    <t>2019- 2022</t>
  </si>
  <si>
    <t>проектные работы</t>
  </si>
  <si>
    <t>2026 год</t>
  </si>
  <si>
    <t>2027 год</t>
  </si>
  <si>
    <t>2028 год</t>
  </si>
  <si>
    <t>2029 год</t>
  </si>
  <si>
    <t>2023-2029</t>
  </si>
  <si>
    <t>в ценах соотвествующих лет</t>
  </si>
  <si>
    <t>Строительство, выплата денежных обязательств концедента</t>
  </si>
  <si>
    <t>* Объем финансирования, планируемый на реализацию проекта в соответствии с согласованным проектом концессионного соглашения  о создании и эксплуатации объекта образования «Обш;еобразовательная школа на 1200 мест в Северном планировочном районе г. Благовещенск, Амурская область» со сроком реализации 2023-2029 годы (Постановлением администрации города Благовещенска от 30.12.2022 № 6950), в том числе за пределами планового периода:</t>
  </si>
  <si>
    <t>к постановлению администрации города</t>
  </si>
  <si>
    <t>Приложение № 2</t>
  </si>
  <si>
    <r>
      <t>Мероприятие 1.5.3 Создание новых мест в общеобразовательных организациях в связи с ростом числа обучающихся, вызванным демографическим фактором, в том числе:</t>
    </r>
    <r>
      <rPr>
        <sz val="11"/>
        <rFont val="Calibri"/>
        <family val="2"/>
        <charset val="204"/>
      </rPr>
      <t>*</t>
    </r>
  </si>
  <si>
    <t>Благовещенска  от 08.12.2023 № 6543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</si>
</sst>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2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top"/>
    </xf>
    <xf numFmtId="164" fontId="1" fillId="2" borderId="0" xfId="0" applyNumberFormat="1" applyFont="1" applyFill="1"/>
    <xf numFmtId="0" fontId="2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justify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/>
    </xf>
    <xf numFmtId="0" fontId="1" fillId="2" borderId="7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justify" vertical="top" wrapText="1"/>
    </xf>
    <xf numFmtId="0" fontId="3" fillId="2" borderId="7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justify" vertical="top" wrapText="1"/>
    </xf>
    <xf numFmtId="0" fontId="1" fillId="2" borderId="0" xfId="0" applyFont="1" applyFill="1" applyBorder="1"/>
    <xf numFmtId="0" fontId="1" fillId="2" borderId="5" xfId="0" applyFont="1" applyFill="1" applyBorder="1"/>
    <xf numFmtId="164" fontId="1" fillId="2" borderId="3" xfId="0" applyNumberFormat="1" applyFont="1" applyFill="1" applyBorder="1" applyAlignment="1">
      <alignment horizontal="right"/>
    </xf>
    <xf numFmtId="0" fontId="3" fillId="2" borderId="7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vertical="top"/>
    </xf>
    <xf numFmtId="164" fontId="1" fillId="2" borderId="0" xfId="0" applyNumberFormat="1" applyFont="1" applyFill="1" applyBorder="1" applyAlignment="1">
      <alignment horizontal="right"/>
    </xf>
    <xf numFmtId="0" fontId="5" fillId="2" borderId="0" xfId="0" applyFont="1" applyFill="1"/>
    <xf numFmtId="0" fontId="2" fillId="2" borderId="4" xfId="0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right"/>
    </xf>
    <xf numFmtId="164" fontId="3" fillId="2" borderId="3" xfId="0" applyNumberFormat="1" applyFont="1" applyFill="1" applyBorder="1" applyAlignment="1">
      <alignment horizontal="right"/>
    </xf>
    <xf numFmtId="164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justify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1" fillId="2" borderId="7" xfId="0" applyFont="1" applyFill="1" applyBorder="1"/>
    <xf numFmtId="0" fontId="1" fillId="2" borderId="6" xfId="0" applyFont="1" applyFill="1" applyBorder="1"/>
    <xf numFmtId="0" fontId="1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vertical="center" wrapText="1"/>
    </xf>
    <xf numFmtId="164" fontId="1" fillId="2" borderId="2" xfId="0" applyNumberFormat="1" applyFont="1" applyFill="1" applyBorder="1" applyAlignment="1">
      <alignment horizontal="right"/>
    </xf>
    <xf numFmtId="0" fontId="1" fillId="2" borderId="12" xfId="0" applyFont="1" applyFill="1" applyBorder="1"/>
    <xf numFmtId="0" fontId="1" fillId="2" borderId="13" xfId="0" applyFont="1" applyFill="1" applyBorder="1"/>
    <xf numFmtId="0" fontId="1" fillId="2" borderId="4" xfId="0" applyFont="1" applyFill="1" applyBorder="1" applyAlignment="1">
      <alignment horizontal="left" vertical="top" wrapText="1"/>
    </xf>
    <xf numFmtId="164" fontId="1" fillId="2" borderId="9" xfId="0" applyNumberFormat="1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164" fontId="9" fillId="2" borderId="1" xfId="0" applyNumberFormat="1" applyFont="1" applyFill="1" applyBorder="1" applyAlignment="1">
      <alignment horizontal="right"/>
    </xf>
    <xf numFmtId="0" fontId="1" fillId="2" borderId="10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vertical="top" wrapText="1"/>
    </xf>
    <xf numFmtId="0" fontId="2" fillId="2" borderId="10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0" fontId="0" fillId="2" borderId="3" xfId="0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9" xfId="0" applyFont="1" applyFill="1" applyBorder="1" applyAlignment="1">
      <alignment horizontal="center" vertical="top" wrapText="1"/>
    </xf>
    <xf numFmtId="0" fontId="0" fillId="2" borderId="10" xfId="0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4" fontId="2" fillId="2" borderId="9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164" fontId="12" fillId="2" borderId="1" xfId="0" applyNumberFormat="1" applyFont="1" applyFill="1" applyBorder="1" applyAlignment="1">
      <alignment horizontal="right"/>
    </xf>
    <xf numFmtId="0" fontId="12" fillId="2" borderId="7" xfId="0" applyFont="1" applyFill="1" applyBorder="1" applyAlignment="1">
      <alignment horizontal="justify" vertical="center" wrapText="1"/>
    </xf>
    <xf numFmtId="3" fontId="1" fillId="2" borderId="2" xfId="0" applyNumberFormat="1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0" xfId="0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justify" vertical="top" wrapText="1"/>
    </xf>
    <xf numFmtId="0" fontId="6" fillId="2" borderId="1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0" fillId="2" borderId="14" xfId="0" applyFill="1" applyBorder="1" applyAlignment="1">
      <alignment horizontal="center" vertical="top" wrapText="1"/>
    </xf>
    <xf numFmtId="0" fontId="0" fillId="2" borderId="11" xfId="0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3" fontId="1" fillId="2" borderId="10" xfId="0" applyNumberFormat="1" applyFont="1" applyFill="1" applyBorder="1" applyAlignment="1">
      <alignment horizontal="center" vertical="top" wrapText="1"/>
    </xf>
    <xf numFmtId="0" fontId="0" fillId="2" borderId="10" xfId="0" applyFill="1" applyBorder="1" applyAlignment="1">
      <alignment horizontal="center" vertical="top" wrapText="1"/>
    </xf>
    <xf numFmtId="164" fontId="1" fillId="2" borderId="10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1" fillId="2" borderId="9" xfId="0" applyFont="1" applyFill="1" applyBorder="1" applyAlignment="1">
      <alignment horizontal="center" vertical="top" wrapText="1"/>
    </xf>
    <xf numFmtId="4" fontId="1" fillId="2" borderId="9" xfId="0" applyNumberFormat="1" applyFont="1" applyFill="1" applyBorder="1" applyAlignment="1">
      <alignment horizontal="center" vertical="top" wrapText="1"/>
    </xf>
    <xf numFmtId="4" fontId="1" fillId="2" borderId="10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top" wrapText="1"/>
    </xf>
    <xf numFmtId="0" fontId="0" fillId="2" borderId="4" xfId="0" applyFill="1" applyBorder="1" applyAlignment="1"/>
    <xf numFmtId="0" fontId="2" fillId="2" borderId="4" xfId="0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4" fontId="2" fillId="2" borderId="10" xfId="0" applyNumberFormat="1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vertical="top"/>
    </xf>
    <xf numFmtId="164" fontId="1" fillId="2" borderId="3" xfId="0" applyNumberFormat="1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4" fontId="2" fillId="2" borderId="1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/>
    </xf>
    <xf numFmtId="0" fontId="0" fillId="2" borderId="3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10" xfId="0" applyFill="1" applyBorder="1" applyAlignment="1">
      <alignment horizontal="center" vertical="top"/>
    </xf>
    <xf numFmtId="0" fontId="6" fillId="2" borderId="4" xfId="0" applyFont="1" applyFill="1" applyBorder="1" applyAlignment="1"/>
    <xf numFmtId="0" fontId="0" fillId="2" borderId="3" xfId="0" applyFill="1" applyBorder="1" applyAlignment="1"/>
    <xf numFmtId="0" fontId="6" fillId="2" borderId="3" xfId="0" applyFont="1" applyFill="1" applyBorder="1" applyAlignment="1"/>
    <xf numFmtId="164" fontId="1" fillId="2" borderId="1" xfId="0" applyNumberFormat="1" applyFont="1" applyFill="1" applyBorder="1" applyAlignment="1">
      <alignment horizontal="right" wrapText="1"/>
    </xf>
    <xf numFmtId="0" fontId="6" fillId="2" borderId="4" xfId="0" applyFont="1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3" xfId="0" applyFill="1" applyBorder="1" applyAlignment="1">
      <alignment vertical="top"/>
    </xf>
    <xf numFmtId="0" fontId="6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11" xfId="0" applyFill="1" applyBorder="1" applyAlignment="1">
      <alignment vertical="top"/>
    </xf>
    <xf numFmtId="0" fontId="1" fillId="2" borderId="2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1" fillId="2" borderId="9" xfId="0" applyFont="1" applyFill="1" applyBorder="1" applyAlignment="1">
      <alignment horizontal="center" vertical="top" wrapText="1"/>
    </xf>
    <xf numFmtId="4" fontId="1" fillId="2" borderId="9" xfId="0" applyNumberFormat="1" applyFont="1" applyFill="1" applyBorder="1" applyAlignment="1">
      <alignment horizontal="center" vertical="top" wrapText="1"/>
    </xf>
    <xf numFmtId="4" fontId="1" fillId="2" borderId="10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vertical="top" wrapText="1"/>
    </xf>
    <xf numFmtId="0" fontId="0" fillId="2" borderId="3" xfId="0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4" fontId="1" fillId="2" borderId="4" xfId="0" applyNumberFormat="1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/>
    </xf>
    <xf numFmtId="0" fontId="1" fillId="2" borderId="0" xfId="0" applyFont="1" applyFill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/>
    </xf>
    <xf numFmtId="4" fontId="1" fillId="2" borderId="2" xfId="0" applyNumberFormat="1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1" fillId="2" borderId="4" xfId="0" applyFont="1" applyFill="1" applyBorder="1" applyAlignment="1"/>
    <xf numFmtId="0" fontId="0" fillId="2" borderId="4" xfId="0" applyFill="1" applyBorder="1" applyAlignment="1"/>
    <xf numFmtId="4" fontId="2" fillId="2" borderId="10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2:AF461"/>
  <sheetViews>
    <sheetView tabSelected="1" zoomScale="84" zoomScaleNormal="84" zoomScaleSheetLayoutView="51" workbookViewId="0">
      <selection activeCell="J4" sqref="J4"/>
    </sheetView>
  </sheetViews>
  <sheetFormatPr defaultColWidth="9.140625" defaultRowHeight="15" x14ac:dyDescent="0.25"/>
  <cols>
    <col min="1" max="1" width="28.42578125" style="1" customWidth="1"/>
    <col min="2" max="2" width="20.85546875" style="1" customWidth="1"/>
    <col min="3" max="3" width="17.85546875" style="1" customWidth="1"/>
    <col min="4" max="4" width="18.85546875" style="1" customWidth="1"/>
    <col min="5" max="5" width="20.28515625" style="1" customWidth="1"/>
    <col min="6" max="6" width="18.85546875" style="1" customWidth="1"/>
    <col min="7" max="7" width="19.42578125" style="1" customWidth="1"/>
    <col min="8" max="8" width="18.85546875" style="1" customWidth="1"/>
    <col min="9" max="9" width="12.140625" style="1" customWidth="1"/>
    <col min="10" max="10" width="12.85546875" style="1" customWidth="1"/>
    <col min="11" max="11" width="12.5703125" style="1" customWidth="1"/>
    <col min="12" max="12" width="11.5703125" style="1" customWidth="1"/>
    <col min="13" max="13" width="14.7109375" style="1" customWidth="1"/>
    <col min="14" max="14" width="10.85546875" style="1" hidden="1" customWidth="1"/>
    <col min="15" max="15" width="11" style="1" hidden="1" customWidth="1"/>
    <col min="16" max="16" width="9.140625" style="1" hidden="1" customWidth="1"/>
    <col min="17" max="17" width="12.85546875" style="1" hidden="1" customWidth="1"/>
    <col min="18" max="18" width="14.42578125" style="1" hidden="1" customWidth="1"/>
    <col min="19" max="19" width="9.140625" style="1" hidden="1" customWidth="1"/>
    <col min="20" max="20" width="0.28515625" style="1" hidden="1" customWidth="1"/>
    <col min="21" max="22" width="9.140625" style="1"/>
    <col min="23" max="23" width="11.28515625" style="1" bestFit="1" customWidth="1"/>
    <col min="24" max="16384" width="9.140625" style="1"/>
  </cols>
  <sheetData>
    <row r="2" spans="1:13" x14ac:dyDescent="0.25">
      <c r="J2" s="2" t="s">
        <v>124</v>
      </c>
      <c r="K2" s="2"/>
      <c r="L2" s="2"/>
    </row>
    <row r="3" spans="1:13" x14ac:dyDescent="0.25">
      <c r="J3" s="2" t="s">
        <v>123</v>
      </c>
      <c r="K3" s="2"/>
      <c r="L3" s="2"/>
    </row>
    <row r="4" spans="1:13" x14ac:dyDescent="0.25">
      <c r="J4" s="2" t="s">
        <v>126</v>
      </c>
      <c r="K4" s="2"/>
      <c r="L4" s="2"/>
    </row>
    <row r="5" spans="1:13" ht="21" customHeight="1" x14ac:dyDescent="0.25">
      <c r="I5" s="2"/>
      <c r="J5" s="2"/>
      <c r="K5" s="2"/>
      <c r="L5" s="2"/>
      <c r="M5" s="2"/>
    </row>
    <row r="6" spans="1:13" ht="18.95" customHeight="1" x14ac:dyDescent="0.25">
      <c r="A6" s="164"/>
      <c r="B6" s="164"/>
      <c r="J6" s="165" t="s">
        <v>0</v>
      </c>
      <c r="K6" s="165"/>
      <c r="L6" s="165"/>
      <c r="M6" s="165"/>
    </row>
    <row r="7" spans="1:13" ht="13.15" customHeight="1" x14ac:dyDescent="0.25">
      <c r="A7" s="3"/>
      <c r="J7" s="165" t="s">
        <v>40</v>
      </c>
      <c r="K7" s="166"/>
      <c r="L7" s="166"/>
      <c r="M7" s="166"/>
    </row>
    <row r="8" spans="1:13" ht="14.45" x14ac:dyDescent="0.25">
      <c r="A8" s="3"/>
      <c r="J8" s="124"/>
      <c r="K8" s="125"/>
      <c r="L8" s="125"/>
      <c r="M8" s="125"/>
    </row>
    <row r="9" spans="1:13" ht="36" customHeight="1" x14ac:dyDescent="0.25">
      <c r="A9" s="167" t="s">
        <v>1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</row>
    <row r="10" spans="1:13" ht="4.7" customHeight="1" x14ac:dyDescent="0.25"/>
    <row r="11" spans="1:13" ht="29.25" customHeight="1" x14ac:dyDescent="0.25">
      <c r="A11" s="159" t="s">
        <v>84</v>
      </c>
      <c r="B11" s="159" t="s">
        <v>47</v>
      </c>
      <c r="C11" s="159" t="s">
        <v>2</v>
      </c>
      <c r="D11" s="159" t="s">
        <v>3</v>
      </c>
      <c r="E11" s="159" t="s">
        <v>63</v>
      </c>
      <c r="F11" s="159" t="s">
        <v>85</v>
      </c>
      <c r="G11" s="159" t="s">
        <v>81</v>
      </c>
      <c r="H11" s="159"/>
      <c r="I11" s="159"/>
      <c r="J11" s="159"/>
      <c r="K11" s="159"/>
      <c r="L11" s="159"/>
      <c r="M11" s="159"/>
    </row>
    <row r="12" spans="1:13" ht="43.5" customHeight="1" x14ac:dyDescent="0.25">
      <c r="A12" s="159"/>
      <c r="B12" s="159"/>
      <c r="C12" s="159"/>
      <c r="D12" s="159"/>
      <c r="E12" s="159"/>
      <c r="F12" s="159"/>
      <c r="G12" s="159" t="s">
        <v>4</v>
      </c>
      <c r="H12" s="159" t="s">
        <v>82</v>
      </c>
      <c r="I12" s="159"/>
      <c r="J12" s="159" t="s">
        <v>5</v>
      </c>
      <c r="K12" s="159" t="s">
        <v>33</v>
      </c>
      <c r="L12" s="169" t="s">
        <v>6</v>
      </c>
      <c r="M12" s="159" t="s">
        <v>7</v>
      </c>
    </row>
    <row r="13" spans="1:13" ht="82.5" customHeight="1" x14ac:dyDescent="0.25">
      <c r="A13" s="159"/>
      <c r="B13" s="159"/>
      <c r="C13" s="159"/>
      <c r="D13" s="159"/>
      <c r="E13" s="159"/>
      <c r="F13" s="159"/>
      <c r="G13" s="159"/>
      <c r="H13" s="108" t="s">
        <v>8</v>
      </c>
      <c r="I13" s="108" t="s">
        <v>88</v>
      </c>
      <c r="J13" s="159"/>
      <c r="K13" s="159"/>
      <c r="L13" s="169"/>
      <c r="M13" s="159"/>
    </row>
    <row r="14" spans="1:13" ht="14.45" x14ac:dyDescent="0.25">
      <c r="A14" s="78">
        <v>1</v>
      </c>
      <c r="B14" s="78">
        <v>2</v>
      </c>
      <c r="C14" s="78">
        <v>3</v>
      </c>
      <c r="D14" s="78">
        <v>4</v>
      </c>
      <c r="E14" s="78">
        <v>5</v>
      </c>
      <c r="F14" s="78">
        <v>6</v>
      </c>
      <c r="G14" s="108">
        <v>7</v>
      </c>
      <c r="H14" s="108">
        <v>8</v>
      </c>
      <c r="I14" s="108">
        <v>9</v>
      </c>
      <c r="J14" s="108">
        <v>10</v>
      </c>
      <c r="K14" s="108">
        <v>11</v>
      </c>
      <c r="L14" s="4">
        <v>12</v>
      </c>
      <c r="M14" s="108">
        <v>13</v>
      </c>
    </row>
    <row r="15" spans="1:13" ht="70.7" customHeight="1" x14ac:dyDescent="0.25">
      <c r="A15" s="160" t="s">
        <v>87</v>
      </c>
      <c r="B15" s="99"/>
      <c r="C15" s="99"/>
      <c r="D15" s="99"/>
      <c r="E15" s="99"/>
      <c r="F15" s="93"/>
      <c r="G15" s="79" t="s">
        <v>86</v>
      </c>
      <c r="H15" s="13">
        <f>SUM(J15:M15)</f>
        <v>5381706.0000000009</v>
      </c>
      <c r="I15" s="132">
        <f>I16+I18+I19+I20+I21+I22+I23+I25+I27+I28+I29-I22-I23</f>
        <v>30531.800000000003</v>
      </c>
      <c r="J15" s="132">
        <f>J16+J18+J19+J20+J21+J22+J23+J25+J27+J28+J29+J30</f>
        <v>1843452.3000000003</v>
      </c>
      <c r="K15" s="132">
        <f>K16+K18+K19+K20+K21+K22+K23+K25+K27+K28+K29+K30</f>
        <v>3089146.67</v>
      </c>
      <c r="L15" s="132">
        <f>L16+L18+L19+L20+L21+L22+L23+L25+L27+L28+L29+L30</f>
        <v>449107.02999999997</v>
      </c>
      <c r="M15" s="132">
        <f>M16+M18+M19+M20+M21+M22+M23+M25+M27+M28+M29+M30</f>
        <v>0</v>
      </c>
    </row>
    <row r="16" spans="1:13" x14ac:dyDescent="0.25">
      <c r="A16" s="149"/>
      <c r="B16" s="94"/>
      <c r="C16" s="109"/>
      <c r="D16" s="109"/>
      <c r="E16" s="109"/>
      <c r="F16" s="104"/>
      <c r="G16" s="17" t="s">
        <v>9</v>
      </c>
      <c r="H16" s="13">
        <f>SUM(J16:M16)</f>
        <v>113760.59999999999</v>
      </c>
      <c r="I16" s="13">
        <f t="shared" ref="I16:I21" si="0">I33</f>
        <v>0</v>
      </c>
      <c r="J16" s="13">
        <f t="shared" ref="J16:M16" si="1">J33</f>
        <v>0</v>
      </c>
      <c r="K16" s="13">
        <f t="shared" si="1"/>
        <v>13672.7</v>
      </c>
      <c r="L16" s="13">
        <f t="shared" si="1"/>
        <v>100087.9</v>
      </c>
      <c r="M16" s="13">
        <f t="shared" si="1"/>
        <v>0</v>
      </c>
    </row>
    <row r="17" spans="1:18" ht="86.25" customHeight="1" x14ac:dyDescent="0.25">
      <c r="A17" s="149"/>
      <c r="B17" s="94"/>
      <c r="C17" s="109"/>
      <c r="D17" s="109"/>
      <c r="E17" s="109"/>
      <c r="F17" s="104"/>
      <c r="G17" s="16" t="s">
        <v>34</v>
      </c>
      <c r="H17" s="28">
        <f>SUM(J17:M17)</f>
        <v>24094.199999999997</v>
      </c>
      <c r="I17" s="28">
        <f t="shared" si="0"/>
        <v>0</v>
      </c>
      <c r="J17" s="28">
        <f t="shared" ref="J17:M17" si="2">J34</f>
        <v>0</v>
      </c>
      <c r="K17" s="28">
        <f t="shared" si="2"/>
        <v>0</v>
      </c>
      <c r="L17" s="28">
        <f>L34</f>
        <v>24094.199999999997</v>
      </c>
      <c r="M17" s="28">
        <f t="shared" si="2"/>
        <v>0</v>
      </c>
      <c r="Q17" s="6"/>
      <c r="R17" s="6"/>
    </row>
    <row r="18" spans="1:18" ht="16.350000000000001" customHeight="1" x14ac:dyDescent="0.25">
      <c r="A18" s="49"/>
      <c r="B18" s="94"/>
      <c r="C18" s="109"/>
      <c r="D18" s="109"/>
      <c r="E18" s="109"/>
      <c r="F18" s="104"/>
      <c r="G18" s="17" t="s">
        <v>10</v>
      </c>
      <c r="H18" s="5">
        <f>SUM(J18:M18)</f>
        <v>161861</v>
      </c>
      <c r="I18" s="5">
        <f t="shared" si="0"/>
        <v>0</v>
      </c>
      <c r="J18" s="5">
        <f t="shared" ref="J18:M23" si="3">J35+J343</f>
        <v>0</v>
      </c>
      <c r="K18" s="5">
        <f t="shared" si="3"/>
        <v>75567.3</v>
      </c>
      <c r="L18" s="5">
        <f t="shared" si="3"/>
        <v>86293.7</v>
      </c>
      <c r="M18" s="5">
        <f t="shared" si="3"/>
        <v>0</v>
      </c>
      <c r="O18" s="6"/>
    </row>
    <row r="19" spans="1:18" ht="16.350000000000001" customHeight="1" x14ac:dyDescent="0.25">
      <c r="A19" s="97"/>
      <c r="B19" s="94"/>
      <c r="C19" s="109"/>
      <c r="D19" s="109"/>
      <c r="E19" s="109"/>
      <c r="F19" s="104"/>
      <c r="G19" s="17" t="s">
        <v>11</v>
      </c>
      <c r="H19" s="5">
        <f t="shared" ref="H19:H29" si="4">SUM(J19:M19)</f>
        <v>16343.7</v>
      </c>
      <c r="I19" s="5">
        <f t="shared" si="0"/>
        <v>0</v>
      </c>
      <c r="J19" s="5">
        <f t="shared" si="3"/>
        <v>0</v>
      </c>
      <c r="K19" s="5">
        <f t="shared" si="3"/>
        <v>0</v>
      </c>
      <c r="L19" s="5">
        <f t="shared" si="3"/>
        <v>16343.7</v>
      </c>
      <c r="M19" s="5">
        <f t="shared" si="3"/>
        <v>0</v>
      </c>
    </row>
    <row r="20" spans="1:18" ht="14.45" customHeight="1" x14ac:dyDescent="0.25">
      <c r="A20" s="97"/>
      <c r="B20" s="94"/>
      <c r="C20" s="109"/>
      <c r="D20" s="109"/>
      <c r="E20" s="109"/>
      <c r="F20" s="104"/>
      <c r="G20" s="17" t="s">
        <v>36</v>
      </c>
      <c r="H20" s="5">
        <f t="shared" si="4"/>
        <v>531867.9</v>
      </c>
      <c r="I20" s="5">
        <f t="shared" si="0"/>
        <v>17246.3</v>
      </c>
      <c r="J20" s="5">
        <f t="shared" si="3"/>
        <v>0</v>
      </c>
      <c r="K20" s="5">
        <f t="shared" si="3"/>
        <v>490281.9</v>
      </c>
      <c r="L20" s="5">
        <f t="shared" si="3"/>
        <v>41585.999999999993</v>
      </c>
      <c r="M20" s="5">
        <f t="shared" si="3"/>
        <v>0</v>
      </c>
    </row>
    <row r="21" spans="1:18" ht="17.25" customHeight="1" x14ac:dyDescent="0.25">
      <c r="A21" s="97"/>
      <c r="B21" s="94"/>
      <c r="C21" s="109"/>
      <c r="D21" s="109"/>
      <c r="E21" s="109"/>
      <c r="F21" s="104"/>
      <c r="G21" s="17" t="s">
        <v>37</v>
      </c>
      <c r="H21" s="5">
        <f t="shared" si="4"/>
        <v>174781.2</v>
      </c>
      <c r="I21" s="5">
        <f t="shared" si="0"/>
        <v>13163.7</v>
      </c>
      <c r="J21" s="5">
        <f t="shared" si="3"/>
        <v>0</v>
      </c>
      <c r="K21" s="5">
        <f t="shared" si="3"/>
        <v>150361.70000000001</v>
      </c>
      <c r="L21" s="5">
        <f t="shared" si="3"/>
        <v>24419.5</v>
      </c>
      <c r="M21" s="5">
        <f t="shared" si="3"/>
        <v>0</v>
      </c>
    </row>
    <row r="22" spans="1:18" ht="17.649999999999999" customHeight="1" x14ac:dyDescent="0.25">
      <c r="A22" s="97"/>
      <c r="B22" s="94"/>
      <c r="C22" s="109"/>
      <c r="D22" s="109"/>
      <c r="E22" s="109"/>
      <c r="F22" s="104"/>
      <c r="G22" s="17" t="s">
        <v>38</v>
      </c>
      <c r="H22" s="5">
        <f t="shared" si="4"/>
        <v>535967</v>
      </c>
      <c r="I22" s="5">
        <f>I39</f>
        <v>9050.2000000000007</v>
      </c>
      <c r="J22" s="5">
        <f t="shared" si="3"/>
        <v>0</v>
      </c>
      <c r="K22" s="5">
        <f t="shared" si="3"/>
        <v>495301.8</v>
      </c>
      <c r="L22" s="5">
        <f t="shared" si="3"/>
        <v>40665.199999999997</v>
      </c>
      <c r="M22" s="5">
        <f t="shared" si="3"/>
        <v>0</v>
      </c>
    </row>
    <row r="23" spans="1:18" ht="14.45" customHeight="1" x14ac:dyDescent="0.25">
      <c r="A23" s="97"/>
      <c r="B23" s="94"/>
      <c r="C23" s="94"/>
      <c r="D23" s="94"/>
      <c r="E23" s="94"/>
      <c r="F23" s="104"/>
      <c r="G23" s="17" t="s">
        <v>57</v>
      </c>
      <c r="H23" s="5">
        <f t="shared" si="4"/>
        <v>945835.2</v>
      </c>
      <c r="I23" s="5">
        <f>I40</f>
        <v>10104.5</v>
      </c>
      <c r="J23" s="5">
        <f t="shared" si="3"/>
        <v>0</v>
      </c>
      <c r="K23" s="5">
        <f t="shared" si="3"/>
        <v>910183.2</v>
      </c>
      <c r="L23" s="5">
        <f t="shared" si="3"/>
        <v>35652</v>
      </c>
      <c r="M23" s="5">
        <f t="shared" si="3"/>
        <v>0</v>
      </c>
    </row>
    <row r="24" spans="1:18" ht="57.6" customHeight="1" x14ac:dyDescent="0.25">
      <c r="A24" s="97"/>
      <c r="B24" s="94"/>
      <c r="C24" s="94"/>
      <c r="D24" s="94"/>
      <c r="E24" s="94"/>
      <c r="F24" s="104"/>
      <c r="G24" s="33" t="s">
        <v>103</v>
      </c>
      <c r="H24" s="30">
        <f t="shared" ref="H24:M24" si="5">H349+H41</f>
        <v>330677.39999999997</v>
      </c>
      <c r="I24" s="30">
        <f t="shared" si="5"/>
        <v>9050.2000000000007</v>
      </c>
      <c r="J24" s="30">
        <f t="shared" si="5"/>
        <v>0</v>
      </c>
      <c r="K24" s="30">
        <f t="shared" si="5"/>
        <v>302329.59999999998</v>
      </c>
      <c r="L24" s="30">
        <f t="shared" si="5"/>
        <v>28347.8</v>
      </c>
      <c r="M24" s="30">
        <f t="shared" si="5"/>
        <v>0</v>
      </c>
    </row>
    <row r="25" spans="1:18" ht="17.25" customHeight="1" x14ac:dyDescent="0.25">
      <c r="A25" s="97"/>
      <c r="B25" s="94"/>
      <c r="C25" s="94"/>
      <c r="D25" s="94"/>
      <c r="E25" s="94"/>
      <c r="F25" s="104"/>
      <c r="G25" s="17" t="s">
        <v>58</v>
      </c>
      <c r="H25" s="13">
        <f t="shared" si="4"/>
        <v>974195.8</v>
      </c>
      <c r="I25" s="13">
        <f>I42+I350</f>
        <v>121.80000000000035</v>
      </c>
      <c r="J25" s="13">
        <f>J42+J350</f>
        <v>712615.89999999991</v>
      </c>
      <c r="K25" s="13">
        <f>K42+K350</f>
        <v>251717.40000000011</v>
      </c>
      <c r="L25" s="13">
        <f>L42+L350</f>
        <v>9862.5000000000036</v>
      </c>
      <c r="M25" s="13">
        <f>M42+M350</f>
        <v>0</v>
      </c>
    </row>
    <row r="26" spans="1:18" ht="49.7" hidden="1" customHeight="1" x14ac:dyDescent="0.25">
      <c r="A26" s="97"/>
      <c r="B26" s="94"/>
      <c r="C26" s="94"/>
      <c r="D26" s="94"/>
      <c r="E26" s="94"/>
      <c r="F26" s="104"/>
      <c r="G26" s="33" t="s">
        <v>103</v>
      </c>
      <c r="H26" s="30">
        <f>H43</f>
        <v>0</v>
      </c>
      <c r="I26" s="30">
        <f>I43</f>
        <v>0</v>
      </c>
      <c r="J26" s="30">
        <v>0</v>
      </c>
      <c r="K26" s="30">
        <f>K43</f>
        <v>0</v>
      </c>
      <c r="L26" s="30">
        <f>L43</f>
        <v>0</v>
      </c>
      <c r="M26" s="30">
        <f>M351+M43</f>
        <v>0</v>
      </c>
    </row>
    <row r="27" spans="1:18" ht="14.25" customHeight="1" x14ac:dyDescent="0.25">
      <c r="A27" s="97"/>
      <c r="B27" s="94"/>
      <c r="C27" s="94"/>
      <c r="D27" s="94"/>
      <c r="E27" s="94"/>
      <c r="F27" s="104"/>
      <c r="G27" s="17" t="s">
        <v>60</v>
      </c>
      <c r="H27" s="13">
        <f t="shared" si="4"/>
        <v>213905.6</v>
      </c>
      <c r="I27" s="13">
        <f>I44</f>
        <v>0</v>
      </c>
      <c r="J27" s="13">
        <f t="shared" ref="J27:M29" si="6">J44+J351</f>
        <v>105073.3</v>
      </c>
      <c r="K27" s="13">
        <f t="shared" si="6"/>
        <v>106693.2</v>
      </c>
      <c r="L27" s="13">
        <f t="shared" si="6"/>
        <v>2139.1000000000004</v>
      </c>
      <c r="M27" s="13">
        <f t="shared" si="6"/>
        <v>0</v>
      </c>
    </row>
    <row r="28" spans="1:18" ht="14.25" customHeight="1" x14ac:dyDescent="0.25">
      <c r="A28" s="97"/>
      <c r="B28" s="94"/>
      <c r="C28" s="94"/>
      <c r="D28" s="94"/>
      <c r="E28" s="94"/>
      <c r="F28" s="104"/>
      <c r="G28" s="17" t="s">
        <v>61</v>
      </c>
      <c r="H28" s="13">
        <f t="shared" si="4"/>
        <v>709102.20000000007</v>
      </c>
      <c r="I28" s="13">
        <f>I45</f>
        <v>0</v>
      </c>
      <c r="J28" s="13">
        <f t="shared" si="6"/>
        <v>680950.9</v>
      </c>
      <c r="K28" s="13">
        <f t="shared" si="6"/>
        <v>21060.3</v>
      </c>
      <c r="L28" s="13">
        <f t="shared" si="6"/>
        <v>7091</v>
      </c>
      <c r="M28" s="13">
        <f t="shared" si="6"/>
        <v>0</v>
      </c>
    </row>
    <row r="29" spans="1:18" x14ac:dyDescent="0.25">
      <c r="A29" s="97"/>
      <c r="B29" s="94"/>
      <c r="C29" s="94"/>
      <c r="D29" s="94"/>
      <c r="E29" s="94"/>
      <c r="F29" s="104"/>
      <c r="G29" s="80" t="s">
        <v>62</v>
      </c>
      <c r="H29" s="38">
        <f t="shared" si="4"/>
        <v>502169.55999999994</v>
      </c>
      <c r="I29" s="38">
        <f>I46</f>
        <v>0</v>
      </c>
      <c r="J29" s="38">
        <f t="shared" si="6"/>
        <v>172408.1</v>
      </c>
      <c r="K29" s="38">
        <f t="shared" si="6"/>
        <v>287980.46999999997</v>
      </c>
      <c r="L29" s="38">
        <f t="shared" si="6"/>
        <v>41780.99</v>
      </c>
      <c r="M29" s="38">
        <f t="shared" si="6"/>
        <v>0</v>
      </c>
    </row>
    <row r="30" spans="1:18" x14ac:dyDescent="0.25">
      <c r="A30" s="54"/>
      <c r="B30" s="74"/>
      <c r="C30" s="74"/>
      <c r="D30" s="74"/>
      <c r="E30" s="74"/>
      <c r="F30" s="36"/>
      <c r="G30" s="17" t="s">
        <v>115</v>
      </c>
      <c r="H30" s="13">
        <f t="shared" ref="H30:M30" si="7">H354</f>
        <v>501916.24</v>
      </c>
      <c r="I30" s="13">
        <f t="shared" si="7"/>
        <v>0</v>
      </c>
      <c r="J30" s="13">
        <f t="shared" si="7"/>
        <v>172404.1</v>
      </c>
      <c r="K30" s="13">
        <f t="shared" si="7"/>
        <v>286326.7</v>
      </c>
      <c r="L30" s="13">
        <f t="shared" si="7"/>
        <v>43185.440000000002</v>
      </c>
      <c r="M30" s="13">
        <f t="shared" si="7"/>
        <v>0</v>
      </c>
    </row>
    <row r="31" spans="1:18" ht="18.399999999999999" customHeight="1" x14ac:dyDescent="0.25">
      <c r="A31" s="143" t="s">
        <v>89</v>
      </c>
      <c r="B31" s="144"/>
      <c r="C31" s="144"/>
      <c r="D31" s="144"/>
      <c r="E31" s="144"/>
      <c r="F31" s="144"/>
      <c r="G31" s="145"/>
      <c r="H31" s="145"/>
      <c r="I31" s="145"/>
      <c r="J31" s="145"/>
      <c r="K31" s="145"/>
      <c r="L31" s="145"/>
      <c r="M31" s="146"/>
    </row>
    <row r="32" spans="1:18" ht="93.6" customHeight="1" x14ac:dyDescent="0.25">
      <c r="A32" s="57" t="s">
        <v>95</v>
      </c>
      <c r="B32" s="93"/>
      <c r="C32" s="7"/>
      <c r="D32" s="7"/>
      <c r="E32" s="7"/>
      <c r="F32" s="93"/>
      <c r="G32" s="9" t="s">
        <v>90</v>
      </c>
      <c r="H32" s="13">
        <f>SUM(J32:M32)</f>
        <v>1017771.7000000001</v>
      </c>
      <c r="I32" s="13">
        <f>I33+I35+I36+I37+I38+I39+I40+I42+I44+I45+I46-I39-I40</f>
        <v>30412.599999999991</v>
      </c>
      <c r="J32" s="13">
        <f>J33+J35+J36+J37+J38+J39+J40+J42+J44+J45+J46</f>
        <v>0</v>
      </c>
      <c r="K32" s="13">
        <f>K33+K35+K36+K37+K38+K39+K40+K42+K44+K45+K46</f>
        <v>729883.60000000009</v>
      </c>
      <c r="L32" s="13">
        <f>L33+L35+L36+L37+L38+L39+L40+L42+L44+L45+L46</f>
        <v>287888.09999999998</v>
      </c>
      <c r="M32" s="13">
        <f>M33+M35+M36+M37+M38+M39+M40+M42+M44+M45+M46</f>
        <v>0</v>
      </c>
      <c r="O32" s="6"/>
      <c r="Q32" s="6"/>
      <c r="R32" s="6"/>
    </row>
    <row r="33" spans="1:18" x14ac:dyDescent="0.25">
      <c r="A33" s="49"/>
      <c r="B33" s="104"/>
      <c r="C33" s="115"/>
      <c r="D33" s="115"/>
      <c r="E33" s="115"/>
      <c r="F33" s="104"/>
      <c r="G33" s="10" t="s">
        <v>9</v>
      </c>
      <c r="H33" s="13">
        <f>SUM(J33:M33)</f>
        <v>113760.59999999999</v>
      </c>
      <c r="I33" s="13">
        <f>I49+I220+I235+I250+I276+I315</f>
        <v>0</v>
      </c>
      <c r="J33" s="13">
        <f>J49+J220+J235+J250+J276+J315</f>
        <v>0</v>
      </c>
      <c r="K33" s="13">
        <f>K49+K220+K235+K250+K276+K315</f>
        <v>13672.7</v>
      </c>
      <c r="L33" s="13">
        <f>L49+L220+L235+L250+L276+L315</f>
        <v>100087.9</v>
      </c>
      <c r="M33" s="13">
        <f>M49+M220+M235+M250+M276+M315</f>
        <v>0</v>
      </c>
    </row>
    <row r="34" spans="1:18" ht="75" x14ac:dyDescent="0.25">
      <c r="A34" s="58"/>
      <c r="B34" s="36"/>
      <c r="C34" s="91"/>
      <c r="D34" s="91"/>
      <c r="E34" s="91"/>
      <c r="F34" s="36"/>
      <c r="G34" s="11" t="s">
        <v>34</v>
      </c>
      <c r="H34" s="28">
        <f>SUM(J34:M34)</f>
        <v>24094.199999999997</v>
      </c>
      <c r="I34" s="28">
        <f>I50+I221</f>
        <v>0</v>
      </c>
      <c r="J34" s="28">
        <f>J50+J221</f>
        <v>0</v>
      </c>
      <c r="K34" s="28">
        <f>K50+K221</f>
        <v>0</v>
      </c>
      <c r="L34" s="28">
        <f>L50+L221</f>
        <v>24094.199999999997</v>
      </c>
      <c r="M34" s="28">
        <f>M50+M221</f>
        <v>0</v>
      </c>
      <c r="Q34" s="6"/>
      <c r="R34" s="6"/>
    </row>
    <row r="35" spans="1:18" x14ac:dyDescent="0.25">
      <c r="A35" s="58"/>
      <c r="B35" s="36"/>
      <c r="C35" s="91"/>
      <c r="D35" s="91"/>
      <c r="E35" s="91"/>
      <c r="F35" s="36"/>
      <c r="G35" s="22" t="s">
        <v>10</v>
      </c>
      <c r="H35" s="20">
        <f>SUM(J35:M35)</f>
        <v>161861</v>
      </c>
      <c r="I35" s="20">
        <f t="shared" ref="I35:M38" si="8">I51+I222+I236+I251+I277+I316</f>
        <v>0</v>
      </c>
      <c r="J35" s="20">
        <f t="shared" si="8"/>
        <v>0</v>
      </c>
      <c r="K35" s="20">
        <f t="shared" si="8"/>
        <v>75567.3</v>
      </c>
      <c r="L35" s="20">
        <f t="shared" si="8"/>
        <v>86293.7</v>
      </c>
      <c r="M35" s="20">
        <f t="shared" si="8"/>
        <v>0</v>
      </c>
    </row>
    <row r="36" spans="1:18" x14ac:dyDescent="0.25">
      <c r="A36" s="97"/>
      <c r="B36" s="94"/>
      <c r="C36" s="109"/>
      <c r="D36" s="109"/>
      <c r="E36" s="109"/>
      <c r="F36" s="104"/>
      <c r="G36" s="10" t="s">
        <v>11</v>
      </c>
      <c r="H36" s="13">
        <f t="shared" ref="H36:H47" si="9">SUM(J36:M36)</f>
        <v>16343.7</v>
      </c>
      <c r="I36" s="13">
        <f t="shared" si="8"/>
        <v>0</v>
      </c>
      <c r="J36" s="13">
        <f t="shared" si="8"/>
        <v>0</v>
      </c>
      <c r="K36" s="13">
        <f t="shared" si="8"/>
        <v>0</v>
      </c>
      <c r="L36" s="13">
        <f t="shared" si="8"/>
        <v>16343.7</v>
      </c>
      <c r="M36" s="13">
        <f t="shared" si="8"/>
        <v>0</v>
      </c>
    </row>
    <row r="37" spans="1:18" x14ac:dyDescent="0.25">
      <c r="A37" s="97"/>
      <c r="B37" s="94"/>
      <c r="C37" s="109"/>
      <c r="D37" s="109"/>
      <c r="E37" s="109"/>
      <c r="F37" s="104"/>
      <c r="G37" s="10" t="s">
        <v>36</v>
      </c>
      <c r="H37" s="13">
        <f t="shared" si="9"/>
        <v>531867.9</v>
      </c>
      <c r="I37" s="13">
        <f t="shared" si="8"/>
        <v>17246.3</v>
      </c>
      <c r="J37" s="13">
        <f t="shared" si="8"/>
        <v>0</v>
      </c>
      <c r="K37" s="13">
        <f t="shared" si="8"/>
        <v>490281.9</v>
      </c>
      <c r="L37" s="13">
        <f t="shared" si="8"/>
        <v>41585.999999999993</v>
      </c>
      <c r="M37" s="13">
        <f t="shared" si="8"/>
        <v>0</v>
      </c>
    </row>
    <row r="38" spans="1:18" x14ac:dyDescent="0.25">
      <c r="A38" s="97"/>
      <c r="B38" s="94"/>
      <c r="C38" s="109"/>
      <c r="D38" s="109"/>
      <c r="E38" s="109"/>
      <c r="F38" s="104"/>
      <c r="G38" s="22" t="s">
        <v>37</v>
      </c>
      <c r="H38" s="20">
        <f t="shared" si="9"/>
        <v>174781.2</v>
      </c>
      <c r="I38" s="20">
        <f t="shared" si="8"/>
        <v>13163.7</v>
      </c>
      <c r="J38" s="20">
        <f t="shared" si="8"/>
        <v>0</v>
      </c>
      <c r="K38" s="20">
        <f t="shared" si="8"/>
        <v>150361.70000000001</v>
      </c>
      <c r="L38" s="20">
        <f t="shared" si="8"/>
        <v>24419.5</v>
      </c>
      <c r="M38" s="20">
        <f t="shared" si="8"/>
        <v>0</v>
      </c>
    </row>
    <row r="39" spans="1:18" x14ac:dyDescent="0.25">
      <c r="A39" s="97"/>
      <c r="B39" s="94"/>
      <c r="C39" s="109"/>
      <c r="D39" s="109"/>
      <c r="E39" s="109"/>
      <c r="F39" s="104"/>
      <c r="G39" s="10" t="s">
        <v>38</v>
      </c>
      <c r="H39" s="13">
        <f t="shared" si="9"/>
        <v>9050.2000000000007</v>
      </c>
      <c r="I39" s="13">
        <v>9050.2000000000007</v>
      </c>
      <c r="J39" s="13">
        <f>J55+J226+J240+J255+J281+J320</f>
        <v>0</v>
      </c>
      <c r="K39" s="13">
        <f>K55+K226+K240+K255+K281+K320</f>
        <v>0</v>
      </c>
      <c r="L39" s="13">
        <f>L55+L226+L240+L255+L281+L320</f>
        <v>9050.2000000000007</v>
      </c>
      <c r="M39" s="13">
        <f>M55+M226+M240+M255+M281+M320</f>
        <v>0</v>
      </c>
    </row>
    <row r="40" spans="1:18" x14ac:dyDescent="0.25">
      <c r="A40" s="97"/>
      <c r="B40" s="94"/>
      <c r="C40" s="94"/>
      <c r="D40" s="94"/>
      <c r="E40" s="94"/>
      <c r="F40" s="104"/>
      <c r="G40" s="10" t="s">
        <v>57</v>
      </c>
      <c r="H40" s="13">
        <f>SUM(J40:M40)</f>
        <v>10104.5</v>
      </c>
      <c r="I40" s="13">
        <v>10104.5</v>
      </c>
      <c r="J40" s="13">
        <f>J56+J227+J241+J256+J282+J321</f>
        <v>0</v>
      </c>
      <c r="K40" s="13">
        <f>K56+K227+K241+K256+K282+K321+K335</f>
        <v>0</v>
      </c>
      <c r="L40" s="13">
        <f>L56+L227+L241+L256+L282+L321+L335</f>
        <v>10104.5</v>
      </c>
      <c r="M40" s="13">
        <f>M56+M227+M241+M256+M282+M321</f>
        <v>0</v>
      </c>
    </row>
    <row r="41" spans="1:18" ht="54" x14ac:dyDescent="0.25">
      <c r="A41" s="97"/>
      <c r="B41" s="94"/>
      <c r="C41" s="94"/>
      <c r="D41" s="94"/>
      <c r="E41" s="94"/>
      <c r="F41" s="104"/>
      <c r="G41" s="33" t="s">
        <v>103</v>
      </c>
      <c r="H41" s="28">
        <f t="shared" ref="H41:M43" si="10">H322</f>
        <v>9050.2000000000007</v>
      </c>
      <c r="I41" s="28">
        <f t="shared" si="10"/>
        <v>9050.2000000000007</v>
      </c>
      <c r="J41" s="28">
        <f t="shared" si="10"/>
        <v>0</v>
      </c>
      <c r="K41" s="28">
        <f t="shared" si="10"/>
        <v>0</v>
      </c>
      <c r="L41" s="28">
        <f t="shared" si="10"/>
        <v>9050.2000000000007</v>
      </c>
      <c r="M41" s="28">
        <f t="shared" si="10"/>
        <v>0</v>
      </c>
    </row>
    <row r="42" spans="1:18" x14ac:dyDescent="0.25">
      <c r="A42" s="97"/>
      <c r="B42" s="94"/>
      <c r="C42" s="94"/>
      <c r="D42" s="94"/>
      <c r="E42" s="94"/>
      <c r="F42" s="104"/>
      <c r="G42" s="10" t="s">
        <v>58</v>
      </c>
      <c r="H42" s="13">
        <f t="shared" si="9"/>
        <v>2.6000000000003638</v>
      </c>
      <c r="I42" s="13">
        <f>I57+I228+I242+I257+I283+I323+I336</f>
        <v>2.6000000000003638</v>
      </c>
      <c r="J42" s="13">
        <f>J57+J228+J242+J257+J283+J323</f>
        <v>0</v>
      </c>
      <c r="K42" s="13">
        <f>K57+K228+K242+K257+K283+K323+K336</f>
        <v>0</v>
      </c>
      <c r="L42" s="13">
        <f>L57+L228+L242+L257+L283+L323+L336</f>
        <v>2.6000000000003638</v>
      </c>
      <c r="M42" s="13">
        <f>M57+M228+M242+M257+M283+M323</f>
        <v>0</v>
      </c>
    </row>
    <row r="43" spans="1:18" ht="54" x14ac:dyDescent="0.25">
      <c r="A43" s="97"/>
      <c r="B43" s="94"/>
      <c r="C43" s="94"/>
      <c r="D43" s="94"/>
      <c r="E43" s="94"/>
      <c r="F43" s="104"/>
      <c r="G43" s="33" t="s">
        <v>103</v>
      </c>
      <c r="H43" s="28">
        <f t="shared" si="10"/>
        <v>0</v>
      </c>
      <c r="I43" s="28">
        <f t="shared" si="10"/>
        <v>0</v>
      </c>
      <c r="J43" s="28">
        <f t="shared" si="10"/>
        <v>0</v>
      </c>
      <c r="K43" s="28">
        <f t="shared" si="10"/>
        <v>0</v>
      </c>
      <c r="L43" s="28">
        <f t="shared" si="10"/>
        <v>0</v>
      </c>
      <c r="M43" s="28">
        <f t="shared" si="10"/>
        <v>0</v>
      </c>
    </row>
    <row r="44" spans="1:18" x14ac:dyDescent="0.25">
      <c r="A44" s="97"/>
      <c r="B44" s="94"/>
      <c r="C44" s="94"/>
      <c r="D44" s="94"/>
      <c r="E44" s="94"/>
      <c r="F44" s="104"/>
      <c r="G44" s="10" t="s">
        <v>60</v>
      </c>
      <c r="H44" s="13">
        <f t="shared" si="9"/>
        <v>0</v>
      </c>
      <c r="I44" s="13">
        <f t="shared" ref="I44:M47" si="11">I58+I229+I243+I258+I284+I325</f>
        <v>0</v>
      </c>
      <c r="J44" s="13">
        <f t="shared" si="11"/>
        <v>0</v>
      </c>
      <c r="K44" s="13">
        <f t="shared" si="11"/>
        <v>0</v>
      </c>
      <c r="L44" s="13">
        <f t="shared" si="11"/>
        <v>0</v>
      </c>
      <c r="M44" s="13">
        <f t="shared" si="11"/>
        <v>0</v>
      </c>
    </row>
    <row r="45" spans="1:18" x14ac:dyDescent="0.25">
      <c r="A45" s="97"/>
      <c r="B45" s="94"/>
      <c r="C45" s="94"/>
      <c r="D45" s="94"/>
      <c r="E45" s="94"/>
      <c r="F45" s="104"/>
      <c r="G45" s="10" t="s">
        <v>61</v>
      </c>
      <c r="H45" s="13">
        <f t="shared" si="9"/>
        <v>0</v>
      </c>
      <c r="I45" s="13">
        <f t="shared" si="11"/>
        <v>0</v>
      </c>
      <c r="J45" s="13">
        <f t="shared" si="11"/>
        <v>0</v>
      </c>
      <c r="K45" s="13">
        <f t="shared" si="11"/>
        <v>0</v>
      </c>
      <c r="L45" s="13">
        <f t="shared" si="11"/>
        <v>0</v>
      </c>
      <c r="M45" s="13">
        <f t="shared" si="11"/>
        <v>0</v>
      </c>
    </row>
    <row r="46" spans="1:18" x14ac:dyDescent="0.25">
      <c r="A46" s="97"/>
      <c r="B46" s="94"/>
      <c r="C46" s="94"/>
      <c r="D46" s="94"/>
      <c r="E46" s="94"/>
      <c r="F46" s="104"/>
      <c r="G46" s="10" t="s">
        <v>62</v>
      </c>
      <c r="H46" s="13">
        <f t="shared" si="9"/>
        <v>0</v>
      </c>
      <c r="I46" s="13">
        <f t="shared" si="11"/>
        <v>0</v>
      </c>
      <c r="J46" s="13">
        <f t="shared" si="11"/>
        <v>0</v>
      </c>
      <c r="K46" s="13">
        <f t="shared" si="11"/>
        <v>0</v>
      </c>
      <c r="L46" s="13">
        <f t="shared" si="11"/>
        <v>0</v>
      </c>
      <c r="M46" s="13">
        <f t="shared" si="11"/>
        <v>0</v>
      </c>
    </row>
    <row r="47" spans="1:18" x14ac:dyDescent="0.25">
      <c r="A47" s="54"/>
      <c r="B47" s="74"/>
      <c r="C47" s="74"/>
      <c r="D47" s="74"/>
      <c r="E47" s="74"/>
      <c r="F47" s="36"/>
      <c r="G47" s="10" t="s">
        <v>115</v>
      </c>
      <c r="H47" s="13">
        <f t="shared" si="9"/>
        <v>0</v>
      </c>
      <c r="I47" s="13">
        <f t="shared" si="11"/>
        <v>0</v>
      </c>
      <c r="J47" s="13">
        <f t="shared" si="11"/>
        <v>0</v>
      </c>
      <c r="K47" s="13">
        <f t="shared" si="11"/>
        <v>0</v>
      </c>
      <c r="L47" s="13">
        <f t="shared" si="11"/>
        <v>0</v>
      </c>
      <c r="M47" s="13">
        <f t="shared" si="11"/>
        <v>0</v>
      </c>
    </row>
    <row r="48" spans="1:18" ht="105" x14ac:dyDescent="0.25">
      <c r="A48" s="153" t="s">
        <v>96</v>
      </c>
      <c r="B48" s="155"/>
      <c r="C48" s="155"/>
      <c r="D48" s="155"/>
      <c r="E48" s="155"/>
      <c r="F48" s="155"/>
      <c r="G48" s="9" t="s">
        <v>92</v>
      </c>
      <c r="H48" s="13">
        <f>SUM(J48:M48)</f>
        <v>297018.59999999998</v>
      </c>
      <c r="I48" s="13">
        <f>I49+I51+I52+I53+I54+I55+I56+I57+I58+I59+I60</f>
        <v>5375.9000000000005</v>
      </c>
      <c r="J48" s="13">
        <f>J49+J51+J52+J53+J54+J55+J56+J57+J58+J59+J60</f>
        <v>0</v>
      </c>
      <c r="K48" s="13">
        <f>K49+K51+K52+K53+K54+K55+K56+K57+K58+K59+K60</f>
        <v>89240</v>
      </c>
      <c r="L48" s="13">
        <f>L49+L51+L52+L53+L54+L55+L56+L57+L58+L59+L60</f>
        <v>207778.6</v>
      </c>
      <c r="M48" s="13">
        <f>M49+M51+M52+M53+M54+M55+M56+M57+M58+M59+M60</f>
        <v>0</v>
      </c>
    </row>
    <row r="49" spans="1:13" x14ac:dyDescent="0.25">
      <c r="A49" s="154"/>
      <c r="B49" s="140"/>
      <c r="C49" s="140"/>
      <c r="D49" s="140"/>
      <c r="E49" s="140"/>
      <c r="F49" s="140"/>
      <c r="G49" s="10" t="s">
        <v>9</v>
      </c>
      <c r="H49" s="13">
        <f t="shared" ref="H49:H61" si="12">SUM(J49:M49)</f>
        <v>113437.99999999999</v>
      </c>
      <c r="I49" s="13">
        <f>I63+I76+I89+I103+I116+I130+I144+I157+I170+I183+I196</f>
        <v>0</v>
      </c>
      <c r="J49" s="13">
        <f t="shared" ref="J49:M49" si="13">J63+J76+J89+J103+J116+J130+J144+J157+J170+J183+J196</f>
        <v>0</v>
      </c>
      <c r="K49" s="13">
        <f t="shared" si="13"/>
        <v>13672.7</v>
      </c>
      <c r="L49" s="13">
        <f t="shared" si="13"/>
        <v>99765.299999999988</v>
      </c>
      <c r="M49" s="13">
        <f t="shared" si="13"/>
        <v>0</v>
      </c>
    </row>
    <row r="50" spans="1:13" ht="75" x14ac:dyDescent="0.25">
      <c r="A50" s="154"/>
      <c r="B50" s="140"/>
      <c r="C50" s="140"/>
      <c r="D50" s="140"/>
      <c r="E50" s="140"/>
      <c r="F50" s="140"/>
      <c r="G50" s="11" t="s">
        <v>35</v>
      </c>
      <c r="H50" s="28">
        <f>SUM(J50:M50)</f>
        <v>23771.599999999999</v>
      </c>
      <c r="I50" s="28">
        <f>I90+I117+I131</f>
        <v>0</v>
      </c>
      <c r="J50" s="28">
        <f t="shared" ref="J50:M50" si="14">J90+J117+J131</f>
        <v>0</v>
      </c>
      <c r="K50" s="28">
        <f t="shared" si="14"/>
        <v>0</v>
      </c>
      <c r="L50" s="28">
        <f t="shared" si="14"/>
        <v>23771.599999999999</v>
      </c>
      <c r="M50" s="28">
        <f t="shared" si="14"/>
        <v>0</v>
      </c>
    </row>
    <row r="51" spans="1:13" x14ac:dyDescent="0.25">
      <c r="A51" s="154"/>
      <c r="B51" s="140"/>
      <c r="C51" s="140"/>
      <c r="D51" s="140"/>
      <c r="E51" s="140"/>
      <c r="F51" s="140"/>
      <c r="G51" s="10" t="s">
        <v>10</v>
      </c>
      <c r="H51" s="13">
        <f t="shared" si="12"/>
        <v>161861</v>
      </c>
      <c r="I51" s="13">
        <f>I64+I77+I91+I104+I118+I132+I145+I158+I171+I184+I197</f>
        <v>0</v>
      </c>
      <c r="J51" s="13">
        <f t="shared" ref="J51:M51" si="15">J64+J77+J91+J104+J118+J132+J145+J158+J171+J184+J197</f>
        <v>0</v>
      </c>
      <c r="K51" s="13">
        <f>K64+K77+K91+K104+K118+K132+K145+K158+K171+K184+K197</f>
        <v>75567.3</v>
      </c>
      <c r="L51" s="13">
        <f t="shared" si="15"/>
        <v>86293.7</v>
      </c>
      <c r="M51" s="13">
        <f t="shared" si="15"/>
        <v>0</v>
      </c>
    </row>
    <row r="52" spans="1:13" x14ac:dyDescent="0.25">
      <c r="A52" s="154"/>
      <c r="B52" s="140"/>
      <c r="C52" s="140"/>
      <c r="D52" s="140"/>
      <c r="E52" s="140"/>
      <c r="F52" s="140"/>
      <c r="G52" s="10" t="s">
        <v>11</v>
      </c>
      <c r="H52" s="13">
        <f t="shared" si="12"/>
        <v>16343.7</v>
      </c>
      <c r="I52" s="13">
        <f t="shared" ref="I52:M52" si="16">I65+I78+I92+I105+I119+I133+I146+I159+I172+I185+I198</f>
        <v>0</v>
      </c>
      <c r="J52" s="13">
        <f t="shared" si="16"/>
        <v>0</v>
      </c>
      <c r="K52" s="13">
        <f t="shared" si="16"/>
        <v>0</v>
      </c>
      <c r="L52" s="13">
        <f t="shared" si="16"/>
        <v>16343.7</v>
      </c>
      <c r="M52" s="13">
        <f t="shared" si="16"/>
        <v>0</v>
      </c>
    </row>
    <row r="53" spans="1:13" x14ac:dyDescent="0.25">
      <c r="A53" s="154"/>
      <c r="B53" s="140"/>
      <c r="C53" s="140"/>
      <c r="D53" s="140"/>
      <c r="E53" s="140"/>
      <c r="F53" s="140"/>
      <c r="G53" s="10" t="s">
        <v>36</v>
      </c>
      <c r="H53" s="13">
        <f t="shared" si="12"/>
        <v>5206.3</v>
      </c>
      <c r="I53" s="13">
        <f>I66+I79+I93+I106+I120+I134+I147+I160+I173+I186+I199</f>
        <v>5206.3</v>
      </c>
      <c r="J53" s="13">
        <f t="shared" ref="J53:M53" si="17">J66+J79+J93+J106+J120+J134+J147+J160+J173+J186+J199</f>
        <v>0</v>
      </c>
      <c r="K53" s="13">
        <f t="shared" si="17"/>
        <v>0</v>
      </c>
      <c r="L53" s="13">
        <f t="shared" si="17"/>
        <v>5206.3</v>
      </c>
      <c r="M53" s="13">
        <f t="shared" si="17"/>
        <v>0</v>
      </c>
    </row>
    <row r="54" spans="1:13" x14ac:dyDescent="0.25">
      <c r="A54" s="154"/>
      <c r="B54" s="140"/>
      <c r="C54" s="140"/>
      <c r="D54" s="140"/>
      <c r="E54" s="140"/>
      <c r="F54" s="140"/>
      <c r="G54" s="10" t="s">
        <v>37</v>
      </c>
      <c r="H54" s="13">
        <f t="shared" si="12"/>
        <v>169.6</v>
      </c>
      <c r="I54" s="13">
        <f t="shared" ref="I54:M54" si="18">I67+I80+I94+I107+I121+I135+I148+I161+I174+I187+I200</f>
        <v>169.6</v>
      </c>
      <c r="J54" s="13">
        <f t="shared" si="18"/>
        <v>0</v>
      </c>
      <c r="K54" s="13">
        <f t="shared" si="18"/>
        <v>0</v>
      </c>
      <c r="L54" s="13">
        <f t="shared" si="18"/>
        <v>169.6</v>
      </c>
      <c r="M54" s="13">
        <f t="shared" si="18"/>
        <v>0</v>
      </c>
    </row>
    <row r="55" spans="1:13" x14ac:dyDescent="0.25">
      <c r="A55" s="154"/>
      <c r="B55" s="140"/>
      <c r="C55" s="140"/>
      <c r="D55" s="140"/>
      <c r="E55" s="140"/>
      <c r="F55" s="140"/>
      <c r="G55" s="10" t="s">
        <v>38</v>
      </c>
      <c r="H55" s="13">
        <f t="shared" si="12"/>
        <v>0</v>
      </c>
      <c r="I55" s="13">
        <f t="shared" ref="I55:M55" si="19">I68+I81+I95+I108+I122+I136+I149+I162+I175+I188+I201</f>
        <v>0</v>
      </c>
      <c r="J55" s="13">
        <f t="shared" si="19"/>
        <v>0</v>
      </c>
      <c r="K55" s="13">
        <f t="shared" si="19"/>
        <v>0</v>
      </c>
      <c r="L55" s="13">
        <f t="shared" si="19"/>
        <v>0</v>
      </c>
      <c r="M55" s="13">
        <f t="shared" si="19"/>
        <v>0</v>
      </c>
    </row>
    <row r="56" spans="1:13" x14ac:dyDescent="0.25">
      <c r="A56" s="154"/>
      <c r="B56" s="140"/>
      <c r="C56" s="140"/>
      <c r="D56" s="140"/>
      <c r="E56" s="140"/>
      <c r="F56" s="140"/>
      <c r="G56" s="10" t="s">
        <v>57</v>
      </c>
      <c r="H56" s="13">
        <f t="shared" si="12"/>
        <v>0</v>
      </c>
      <c r="I56" s="13">
        <f>I69+I82+I96+I109+I123+I137+I150+I163+I176+I189+I202+I214</f>
        <v>0</v>
      </c>
      <c r="J56" s="13">
        <f>J69+J82+J96+J109+J123+J137+J150+J163+J176+J189+J202+J214</f>
        <v>0</v>
      </c>
      <c r="K56" s="13">
        <f>K69+K82+K96+K109+K123+K137+K150+K163+K176+K189+K202+K214</f>
        <v>0</v>
      </c>
      <c r="L56" s="13">
        <f>L69+L82+L96+L109+L123+L137+L150+L163+L176+L189+L202+L214</f>
        <v>0</v>
      </c>
      <c r="M56" s="13">
        <f>M69+M82+M96+M109+M123+M137+M150+M163+M176+M189+M202+M214</f>
        <v>0</v>
      </c>
    </row>
    <row r="57" spans="1:13" x14ac:dyDescent="0.25">
      <c r="A57" s="154"/>
      <c r="B57" s="140"/>
      <c r="C57" s="140"/>
      <c r="D57" s="140"/>
      <c r="E57" s="140"/>
      <c r="F57" s="140"/>
      <c r="G57" s="10" t="s">
        <v>58</v>
      </c>
      <c r="H57" s="13">
        <f t="shared" si="12"/>
        <v>0</v>
      </c>
      <c r="I57" s="13">
        <f>I215</f>
        <v>0</v>
      </c>
      <c r="J57" s="13">
        <f>J215</f>
        <v>0</v>
      </c>
      <c r="K57" s="13">
        <f>K215</f>
        <v>0</v>
      </c>
      <c r="L57" s="13">
        <f>L215</f>
        <v>0</v>
      </c>
      <c r="M57" s="13">
        <f>M215</f>
        <v>0</v>
      </c>
    </row>
    <row r="58" spans="1:13" x14ac:dyDescent="0.25">
      <c r="A58" s="154"/>
      <c r="B58" s="140"/>
      <c r="C58" s="140"/>
      <c r="D58" s="140"/>
      <c r="E58" s="140"/>
      <c r="F58" s="140"/>
      <c r="G58" s="10" t="s">
        <v>60</v>
      </c>
      <c r="H58" s="13">
        <f t="shared" si="12"/>
        <v>0</v>
      </c>
      <c r="I58" s="13">
        <f t="shared" ref="I58:M58" si="20">I71+I84+I98+I111+I125+I139+I152+I165+I178+I191+I204</f>
        <v>0</v>
      </c>
      <c r="J58" s="13">
        <f t="shared" si="20"/>
        <v>0</v>
      </c>
      <c r="K58" s="13">
        <f t="shared" si="20"/>
        <v>0</v>
      </c>
      <c r="L58" s="13">
        <f t="shared" si="20"/>
        <v>0</v>
      </c>
      <c r="M58" s="13">
        <f t="shared" si="20"/>
        <v>0</v>
      </c>
    </row>
    <row r="59" spans="1:13" x14ac:dyDescent="0.25">
      <c r="A59" s="154"/>
      <c r="B59" s="140"/>
      <c r="C59" s="140"/>
      <c r="D59" s="140"/>
      <c r="E59" s="140"/>
      <c r="F59" s="140"/>
      <c r="G59" s="10" t="s">
        <v>61</v>
      </c>
      <c r="H59" s="13">
        <f t="shared" si="12"/>
        <v>0</v>
      </c>
      <c r="I59" s="13">
        <f t="shared" ref="I59:M59" si="21">I72+I85+I99+I112+I126+I140+I153+I166+I179+I192+I205</f>
        <v>0</v>
      </c>
      <c r="J59" s="13">
        <f t="shared" si="21"/>
        <v>0</v>
      </c>
      <c r="K59" s="13">
        <f t="shared" si="21"/>
        <v>0</v>
      </c>
      <c r="L59" s="13">
        <f t="shared" si="21"/>
        <v>0</v>
      </c>
      <c r="M59" s="13">
        <f t="shared" si="21"/>
        <v>0</v>
      </c>
    </row>
    <row r="60" spans="1:13" x14ac:dyDescent="0.25">
      <c r="A60" s="154"/>
      <c r="B60" s="140"/>
      <c r="C60" s="140"/>
      <c r="D60" s="140"/>
      <c r="E60" s="140"/>
      <c r="F60" s="140"/>
      <c r="G60" s="10" t="s">
        <v>62</v>
      </c>
      <c r="H60" s="13">
        <f t="shared" si="12"/>
        <v>0</v>
      </c>
      <c r="I60" s="13">
        <f t="shared" ref="I60:M61" si="22">I73+I86+I100+I113+I127+I141+I154+I167+I180+I193+I206</f>
        <v>0</v>
      </c>
      <c r="J60" s="13">
        <f t="shared" si="22"/>
        <v>0</v>
      </c>
      <c r="K60" s="13">
        <f t="shared" si="22"/>
        <v>0</v>
      </c>
      <c r="L60" s="13">
        <f t="shared" si="22"/>
        <v>0</v>
      </c>
      <c r="M60" s="13">
        <f t="shared" si="22"/>
        <v>0</v>
      </c>
    </row>
    <row r="61" spans="1:13" x14ac:dyDescent="0.25">
      <c r="A61" s="60"/>
      <c r="B61" s="105"/>
      <c r="C61" s="76"/>
      <c r="D61" s="89"/>
      <c r="E61" s="89"/>
      <c r="F61" s="105"/>
      <c r="G61" s="10" t="s">
        <v>115</v>
      </c>
      <c r="H61" s="13">
        <f t="shared" si="12"/>
        <v>0</v>
      </c>
      <c r="I61" s="13">
        <f t="shared" si="22"/>
        <v>0</v>
      </c>
      <c r="J61" s="13">
        <f t="shared" si="22"/>
        <v>0</v>
      </c>
      <c r="K61" s="13">
        <f t="shared" si="22"/>
        <v>0</v>
      </c>
      <c r="L61" s="13">
        <f t="shared" si="22"/>
        <v>0</v>
      </c>
      <c r="M61" s="13">
        <f t="shared" si="22"/>
        <v>0</v>
      </c>
    </row>
    <row r="62" spans="1:13" ht="90" x14ac:dyDescent="0.25">
      <c r="A62" s="96" t="s">
        <v>66</v>
      </c>
      <c r="B62" s="99" t="s">
        <v>12</v>
      </c>
      <c r="C62" s="99" t="s">
        <v>13</v>
      </c>
      <c r="D62" s="100">
        <v>105972.7</v>
      </c>
      <c r="E62" s="99" t="s">
        <v>14</v>
      </c>
      <c r="F62" s="93" t="s">
        <v>51</v>
      </c>
      <c r="G62" s="9" t="s">
        <v>91</v>
      </c>
      <c r="H62" s="13">
        <f>SUM(J62:M62)</f>
        <v>75972.7</v>
      </c>
      <c r="I62" s="13">
        <f>SUM(I63:I73)</f>
        <v>0</v>
      </c>
      <c r="J62" s="13">
        <f>SUM(J63:J73)</f>
        <v>0</v>
      </c>
      <c r="K62" s="13">
        <f t="shared" ref="K62:M62" si="23">SUM(K63:K73)</f>
        <v>13672.7</v>
      </c>
      <c r="L62" s="13">
        <f t="shared" si="23"/>
        <v>62300</v>
      </c>
      <c r="M62" s="13">
        <f t="shared" si="23"/>
        <v>0</v>
      </c>
    </row>
    <row r="63" spans="1:13" x14ac:dyDescent="0.25">
      <c r="A63" s="60"/>
      <c r="B63" s="89"/>
      <c r="C63" s="94"/>
      <c r="D63" s="94"/>
      <c r="E63" s="94"/>
      <c r="F63" s="104"/>
      <c r="G63" s="10" t="s">
        <v>9</v>
      </c>
      <c r="H63" s="13">
        <f t="shared" ref="H63:H73" si="24">SUM(J63:M63)</f>
        <v>39672.699999999997</v>
      </c>
      <c r="I63" s="13">
        <v>0</v>
      </c>
      <c r="J63" s="13">
        <v>0</v>
      </c>
      <c r="K63" s="13">
        <v>13672.7</v>
      </c>
      <c r="L63" s="13">
        <v>26000</v>
      </c>
      <c r="M63" s="13">
        <v>0</v>
      </c>
    </row>
    <row r="64" spans="1:13" x14ac:dyDescent="0.25">
      <c r="A64" s="60"/>
      <c r="B64" s="89"/>
      <c r="C64" s="94"/>
      <c r="D64" s="94"/>
      <c r="E64" s="94"/>
      <c r="F64" s="104"/>
      <c r="G64" s="10" t="s">
        <v>29</v>
      </c>
      <c r="H64" s="13">
        <f t="shared" si="24"/>
        <v>36300</v>
      </c>
      <c r="I64" s="13">
        <v>0</v>
      </c>
      <c r="J64" s="13">
        <v>0</v>
      </c>
      <c r="K64" s="13">
        <v>0</v>
      </c>
      <c r="L64" s="13">
        <v>36300</v>
      </c>
      <c r="M64" s="13">
        <v>0</v>
      </c>
    </row>
    <row r="65" spans="1:14" x14ac:dyDescent="0.25">
      <c r="A65" s="60"/>
      <c r="B65" s="89"/>
      <c r="C65" s="94"/>
      <c r="D65" s="95"/>
      <c r="E65" s="95"/>
      <c r="F65" s="106"/>
      <c r="G65" s="10" t="s">
        <v>11</v>
      </c>
      <c r="H65" s="13">
        <f t="shared" si="24"/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</row>
    <row r="66" spans="1:14" x14ac:dyDescent="0.25">
      <c r="A66" s="60"/>
      <c r="B66" s="89"/>
      <c r="C66" s="94"/>
      <c r="D66" s="95"/>
      <c r="E66" s="95"/>
      <c r="F66" s="106"/>
      <c r="G66" s="10" t="s">
        <v>36</v>
      </c>
      <c r="H66" s="13">
        <f t="shared" si="24"/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</row>
    <row r="67" spans="1:14" x14ac:dyDescent="0.25">
      <c r="A67" s="60"/>
      <c r="B67" s="89"/>
      <c r="C67" s="94"/>
      <c r="D67" s="95"/>
      <c r="E67" s="95"/>
      <c r="F67" s="106"/>
      <c r="G67" s="10" t="s">
        <v>37</v>
      </c>
      <c r="H67" s="13">
        <f t="shared" si="24"/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</row>
    <row r="68" spans="1:14" x14ac:dyDescent="0.25">
      <c r="A68" s="60"/>
      <c r="B68" s="89"/>
      <c r="C68" s="94"/>
      <c r="D68" s="95"/>
      <c r="E68" s="95"/>
      <c r="F68" s="106"/>
      <c r="G68" s="10" t="s">
        <v>38</v>
      </c>
      <c r="H68" s="13">
        <f t="shared" si="24"/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</row>
    <row r="69" spans="1:14" x14ac:dyDescent="0.25">
      <c r="A69" s="61"/>
      <c r="B69" s="84"/>
      <c r="C69" s="74"/>
      <c r="D69" s="72"/>
      <c r="E69" s="72"/>
      <c r="F69" s="70"/>
      <c r="G69" s="10" t="s">
        <v>57</v>
      </c>
      <c r="H69" s="13">
        <f t="shared" si="24"/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</row>
    <row r="70" spans="1:14" x14ac:dyDescent="0.25">
      <c r="A70" s="60"/>
      <c r="B70" s="89"/>
      <c r="C70" s="95"/>
      <c r="D70" s="106"/>
      <c r="E70" s="95"/>
      <c r="F70" s="106"/>
      <c r="G70" s="22" t="s">
        <v>58</v>
      </c>
      <c r="H70" s="20">
        <f t="shared" si="24"/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13">
        <v>0</v>
      </c>
    </row>
    <row r="71" spans="1:14" x14ac:dyDescent="0.25">
      <c r="A71" s="60"/>
      <c r="B71" s="95"/>
      <c r="C71" s="95"/>
      <c r="D71" s="106"/>
      <c r="E71" s="95"/>
      <c r="F71" s="106"/>
      <c r="G71" s="22" t="s">
        <v>60</v>
      </c>
      <c r="H71" s="20">
        <f t="shared" si="24"/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13">
        <v>0</v>
      </c>
    </row>
    <row r="72" spans="1:14" x14ac:dyDescent="0.25">
      <c r="A72" s="60"/>
      <c r="B72" s="95"/>
      <c r="C72" s="95"/>
      <c r="D72" s="106"/>
      <c r="E72" s="95"/>
      <c r="F72" s="106"/>
      <c r="G72" s="10" t="s">
        <v>61</v>
      </c>
      <c r="H72" s="13">
        <f t="shared" si="24"/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</row>
    <row r="73" spans="1:14" x14ac:dyDescent="0.25">
      <c r="A73" s="60"/>
      <c r="B73" s="95"/>
      <c r="C73" s="95"/>
      <c r="D73" s="106"/>
      <c r="E73" s="95"/>
      <c r="F73" s="106"/>
      <c r="G73" s="10" t="s">
        <v>62</v>
      </c>
      <c r="H73" s="13">
        <f t="shared" si="24"/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</row>
    <row r="74" spans="1:14" x14ac:dyDescent="0.25">
      <c r="A74" s="61"/>
      <c r="B74" s="72"/>
      <c r="C74" s="72"/>
      <c r="D74" s="70"/>
      <c r="E74" s="72"/>
      <c r="F74" s="70"/>
      <c r="G74" s="10" t="s">
        <v>115</v>
      </c>
      <c r="H74" s="13">
        <f t="shared" ref="H74" si="25">SUM(J74:M74)</f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25"/>
    </row>
    <row r="75" spans="1:14" ht="90" x14ac:dyDescent="0.25">
      <c r="A75" s="44" t="s">
        <v>67</v>
      </c>
      <c r="B75" s="99" t="s">
        <v>15</v>
      </c>
      <c r="C75" s="99" t="s">
        <v>16</v>
      </c>
      <c r="D75" s="42">
        <v>16343.7</v>
      </c>
      <c r="E75" s="99" t="s">
        <v>14</v>
      </c>
      <c r="F75" s="93">
        <v>2017</v>
      </c>
      <c r="G75" s="9" t="s">
        <v>91</v>
      </c>
      <c r="H75" s="13">
        <f>SUM(J75:M75)</f>
        <v>16343.7</v>
      </c>
      <c r="I75" s="13">
        <f>SUM(I76:I86)</f>
        <v>0</v>
      </c>
      <c r="J75" s="13">
        <f t="shared" ref="J75:K75" si="26">SUM(J76:J86)</f>
        <v>0</v>
      </c>
      <c r="K75" s="13">
        <f t="shared" si="26"/>
        <v>0</v>
      </c>
      <c r="L75" s="13">
        <f>SUM(L76:L86)</f>
        <v>16343.7</v>
      </c>
      <c r="M75" s="13">
        <f>SUM(M76:M86)</f>
        <v>0</v>
      </c>
    </row>
    <row r="76" spans="1:14" x14ac:dyDescent="0.25">
      <c r="A76" s="77"/>
      <c r="B76" s="95"/>
      <c r="C76" s="95"/>
      <c r="D76" s="95"/>
      <c r="E76" s="95"/>
      <c r="F76" s="106"/>
      <c r="G76" s="10" t="s">
        <v>25</v>
      </c>
      <c r="H76" s="13">
        <f t="shared" ref="H76:H86" si="27">SUM(J76:M76)</f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</row>
    <row r="77" spans="1:14" x14ac:dyDescent="0.25">
      <c r="A77" s="77"/>
      <c r="B77" s="95"/>
      <c r="C77" s="95"/>
      <c r="D77" s="95"/>
      <c r="E77" s="95"/>
      <c r="F77" s="106"/>
      <c r="G77" s="10" t="s">
        <v>29</v>
      </c>
      <c r="H77" s="13">
        <f t="shared" si="27"/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</row>
    <row r="78" spans="1:14" ht="14.25" customHeight="1" x14ac:dyDescent="0.25">
      <c r="A78" s="77"/>
      <c r="B78" s="95"/>
      <c r="C78" s="95"/>
      <c r="D78" s="95"/>
      <c r="E78" s="95"/>
      <c r="F78" s="106"/>
      <c r="G78" s="10" t="s">
        <v>11</v>
      </c>
      <c r="H78" s="13">
        <f t="shared" si="27"/>
        <v>16343.7</v>
      </c>
      <c r="I78" s="13">
        <v>0</v>
      </c>
      <c r="J78" s="13">
        <v>0</v>
      </c>
      <c r="K78" s="13">
        <v>0</v>
      </c>
      <c r="L78" s="13">
        <f>15000+1000+120.1+223.6</f>
        <v>16343.7</v>
      </c>
      <c r="M78" s="13">
        <v>0</v>
      </c>
    </row>
    <row r="79" spans="1:14" x14ac:dyDescent="0.25">
      <c r="A79" s="77"/>
      <c r="B79" s="95"/>
      <c r="C79" s="95"/>
      <c r="D79" s="95"/>
      <c r="E79" s="95"/>
      <c r="F79" s="106"/>
      <c r="G79" s="10" t="s">
        <v>36</v>
      </c>
      <c r="H79" s="13">
        <f t="shared" si="27"/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</row>
    <row r="80" spans="1:14" x14ac:dyDescent="0.25">
      <c r="A80" s="77"/>
      <c r="B80" s="95"/>
      <c r="C80" s="95"/>
      <c r="D80" s="95"/>
      <c r="E80" s="95"/>
      <c r="F80" s="106"/>
      <c r="G80" s="10" t="s">
        <v>37</v>
      </c>
      <c r="H80" s="13">
        <f t="shared" si="27"/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</row>
    <row r="81" spans="1:14" x14ac:dyDescent="0.25">
      <c r="A81" s="77"/>
      <c r="B81" s="95"/>
      <c r="C81" s="95"/>
      <c r="D81" s="95"/>
      <c r="E81" s="95"/>
      <c r="F81" s="106"/>
      <c r="G81" s="10" t="s">
        <v>38</v>
      </c>
      <c r="H81" s="13">
        <f t="shared" si="27"/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</row>
    <row r="82" spans="1:14" x14ac:dyDescent="0.25">
      <c r="A82" s="77"/>
      <c r="B82" s="95"/>
      <c r="C82" s="95"/>
      <c r="D82" s="95"/>
      <c r="E82" s="95"/>
      <c r="F82" s="106"/>
      <c r="G82" s="10" t="s">
        <v>57</v>
      </c>
      <c r="H82" s="13">
        <f t="shared" si="27"/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</row>
    <row r="83" spans="1:14" x14ac:dyDescent="0.25">
      <c r="A83" s="77"/>
      <c r="B83" s="95"/>
      <c r="C83" s="95"/>
      <c r="D83" s="95"/>
      <c r="E83" s="95"/>
      <c r="F83" s="106"/>
      <c r="G83" s="10" t="s">
        <v>58</v>
      </c>
      <c r="H83" s="13">
        <f t="shared" si="27"/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</row>
    <row r="84" spans="1:14" x14ac:dyDescent="0.25">
      <c r="A84" s="77"/>
      <c r="B84" s="95"/>
      <c r="C84" s="95"/>
      <c r="D84" s="95"/>
      <c r="E84" s="95"/>
      <c r="F84" s="106"/>
      <c r="G84" s="10" t="s">
        <v>60</v>
      </c>
      <c r="H84" s="13">
        <f t="shared" si="27"/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</row>
    <row r="85" spans="1:14" x14ac:dyDescent="0.25">
      <c r="A85" s="77"/>
      <c r="B85" s="95"/>
      <c r="C85" s="95"/>
      <c r="D85" s="95"/>
      <c r="E85" s="95"/>
      <c r="F85" s="106"/>
      <c r="G85" s="10" t="s">
        <v>61</v>
      </c>
      <c r="H85" s="13">
        <f t="shared" si="27"/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</row>
    <row r="86" spans="1:14" x14ac:dyDescent="0.25">
      <c r="A86" s="77"/>
      <c r="B86" s="95"/>
      <c r="C86" s="95"/>
      <c r="D86" s="95"/>
      <c r="E86" s="95"/>
      <c r="F86" s="106"/>
      <c r="G86" s="10" t="s">
        <v>62</v>
      </c>
      <c r="H86" s="13">
        <f t="shared" si="27"/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</row>
    <row r="87" spans="1:14" x14ac:dyDescent="0.25">
      <c r="A87" s="77"/>
      <c r="B87" s="95"/>
      <c r="C87" s="95"/>
      <c r="D87" s="95"/>
      <c r="E87" s="95"/>
      <c r="F87" s="106"/>
      <c r="G87" s="10" t="s">
        <v>115</v>
      </c>
      <c r="H87" s="13">
        <f t="shared" ref="H87" si="28">SUM(J87:M87)</f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</row>
    <row r="88" spans="1:14" ht="93" customHeight="1" x14ac:dyDescent="0.25">
      <c r="A88" s="44" t="s">
        <v>68</v>
      </c>
      <c r="B88" s="99" t="s">
        <v>17</v>
      </c>
      <c r="C88" s="99" t="s">
        <v>18</v>
      </c>
      <c r="D88" s="99" t="s">
        <v>19</v>
      </c>
      <c r="E88" s="99" t="s">
        <v>14</v>
      </c>
      <c r="F88" s="93" t="s">
        <v>20</v>
      </c>
      <c r="G88" s="14" t="s">
        <v>91</v>
      </c>
      <c r="H88" s="13">
        <f>SUM(J88:M88)</f>
        <v>846.1</v>
      </c>
      <c r="I88" s="13">
        <f>I89+I91+I92+I93+I94+I95+I96+I97+I98+I99+I100</f>
        <v>0</v>
      </c>
      <c r="J88" s="13">
        <f t="shared" ref="J88:M88" si="29">J89+J91+J92+J93+J94+J95+J96+J97+J98+J99+J100</f>
        <v>0</v>
      </c>
      <c r="K88" s="13">
        <f t="shared" si="29"/>
        <v>0</v>
      </c>
      <c r="L88" s="13">
        <f t="shared" si="29"/>
        <v>846.1</v>
      </c>
      <c r="M88" s="13">
        <f t="shared" si="29"/>
        <v>0</v>
      </c>
    </row>
    <row r="89" spans="1:14" x14ac:dyDescent="0.25">
      <c r="A89" s="141"/>
      <c r="B89" s="141"/>
      <c r="C89" s="94"/>
      <c r="D89" s="94"/>
      <c r="E89" s="142"/>
      <c r="F89" s="104"/>
      <c r="G89" s="15" t="s">
        <v>9</v>
      </c>
      <c r="H89" s="13">
        <f t="shared" ref="H89:H100" si="30">SUM(J89:M89)</f>
        <v>846.1</v>
      </c>
      <c r="I89" s="13">
        <f t="shared" ref="I89:M89" si="31">I90</f>
        <v>0</v>
      </c>
      <c r="J89" s="13">
        <f t="shared" si="31"/>
        <v>0</v>
      </c>
      <c r="K89" s="13">
        <f t="shared" si="31"/>
        <v>0</v>
      </c>
      <c r="L89" s="13">
        <f t="shared" si="31"/>
        <v>846.1</v>
      </c>
      <c r="M89" s="13">
        <f t="shared" si="31"/>
        <v>0</v>
      </c>
    </row>
    <row r="90" spans="1:14" ht="75" x14ac:dyDescent="0.25">
      <c r="A90" s="141"/>
      <c r="B90" s="141"/>
      <c r="C90" s="94"/>
      <c r="D90" s="94"/>
      <c r="E90" s="142"/>
      <c r="F90" s="104"/>
      <c r="G90" s="16" t="s">
        <v>35</v>
      </c>
      <c r="H90" s="28">
        <f t="shared" si="30"/>
        <v>846.1</v>
      </c>
      <c r="I90" s="28">
        <v>0</v>
      </c>
      <c r="J90" s="28">
        <v>0</v>
      </c>
      <c r="K90" s="28">
        <v>0</v>
      </c>
      <c r="L90" s="28">
        <v>846.1</v>
      </c>
      <c r="M90" s="28">
        <v>0</v>
      </c>
    </row>
    <row r="91" spans="1:14" x14ac:dyDescent="0.25">
      <c r="A91" s="98"/>
      <c r="B91" s="95"/>
      <c r="C91" s="95"/>
      <c r="D91" s="95"/>
      <c r="E91" s="95"/>
      <c r="F91" s="106"/>
      <c r="G91" s="17" t="s">
        <v>29</v>
      </c>
      <c r="H91" s="13">
        <f t="shared" si="30"/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</row>
    <row r="92" spans="1:14" x14ac:dyDescent="0.25">
      <c r="A92" s="98"/>
      <c r="B92" s="95"/>
      <c r="C92" s="95"/>
      <c r="D92" s="95"/>
      <c r="E92" s="95" t="s">
        <v>107</v>
      </c>
      <c r="F92" s="106"/>
      <c r="G92" s="17" t="s">
        <v>11</v>
      </c>
      <c r="H92" s="13">
        <f t="shared" si="30"/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</row>
    <row r="93" spans="1:14" x14ac:dyDescent="0.25">
      <c r="A93" s="98"/>
      <c r="B93" s="95"/>
      <c r="C93" s="95"/>
      <c r="D93" s="95"/>
      <c r="E93" s="95"/>
      <c r="F93" s="106"/>
      <c r="G93" s="17" t="s">
        <v>36</v>
      </c>
      <c r="H93" s="13">
        <f t="shared" si="30"/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</row>
    <row r="94" spans="1:14" x14ac:dyDescent="0.25">
      <c r="A94" s="98"/>
      <c r="B94" s="95"/>
      <c r="C94" s="95"/>
      <c r="D94" s="95"/>
      <c r="E94" s="95"/>
      <c r="F94" s="106"/>
      <c r="G94" s="17" t="s">
        <v>37</v>
      </c>
      <c r="H94" s="13">
        <f t="shared" si="30"/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</row>
    <row r="95" spans="1:14" x14ac:dyDescent="0.25">
      <c r="A95" s="98"/>
      <c r="B95" s="95"/>
      <c r="C95" s="95"/>
      <c r="D95" s="95"/>
      <c r="E95" s="95"/>
      <c r="F95" s="106"/>
      <c r="G95" s="17" t="s">
        <v>38</v>
      </c>
      <c r="H95" s="13">
        <f t="shared" si="30"/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</row>
    <row r="96" spans="1:14" x14ac:dyDescent="0.25">
      <c r="A96" s="98"/>
      <c r="B96" s="95"/>
      <c r="C96" s="95"/>
      <c r="D96" s="95"/>
      <c r="E96" s="95"/>
      <c r="F96" s="106"/>
      <c r="G96" s="17" t="s">
        <v>57</v>
      </c>
      <c r="H96" s="13">
        <f t="shared" si="30"/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</row>
    <row r="97" spans="1:14" x14ac:dyDescent="0.25">
      <c r="A97" s="98"/>
      <c r="B97" s="95"/>
      <c r="C97" s="95"/>
      <c r="D97" s="95"/>
      <c r="E97" s="95"/>
      <c r="F97" s="106"/>
      <c r="G97" s="17" t="s">
        <v>58</v>
      </c>
      <c r="H97" s="13">
        <f t="shared" si="30"/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</row>
    <row r="98" spans="1:14" x14ac:dyDescent="0.25">
      <c r="A98" s="98"/>
      <c r="B98" s="95"/>
      <c r="C98" s="95"/>
      <c r="D98" s="95"/>
      <c r="E98" s="95"/>
      <c r="F98" s="106"/>
      <c r="G98" s="17" t="s">
        <v>60</v>
      </c>
      <c r="H98" s="13">
        <f t="shared" si="30"/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</row>
    <row r="99" spans="1:14" x14ac:dyDescent="0.25">
      <c r="A99" s="98"/>
      <c r="B99" s="95"/>
      <c r="C99" s="95"/>
      <c r="D99" s="95"/>
      <c r="E99" s="95"/>
      <c r="F99" s="106"/>
      <c r="G99" s="17" t="s">
        <v>61</v>
      </c>
      <c r="H99" s="13">
        <f t="shared" si="30"/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</row>
    <row r="100" spans="1:14" x14ac:dyDescent="0.25">
      <c r="A100" s="98"/>
      <c r="B100" s="95"/>
      <c r="C100" s="95"/>
      <c r="D100" s="95"/>
      <c r="E100" s="95"/>
      <c r="F100" s="106"/>
      <c r="G100" s="15" t="s">
        <v>62</v>
      </c>
      <c r="H100" s="20">
        <f t="shared" si="30"/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13">
        <v>0</v>
      </c>
    </row>
    <row r="101" spans="1:14" x14ac:dyDescent="0.25">
      <c r="A101" s="12"/>
      <c r="B101" s="72"/>
      <c r="C101" s="72"/>
      <c r="D101" s="72"/>
      <c r="E101" s="72"/>
      <c r="F101" s="70"/>
      <c r="G101" s="15" t="s">
        <v>115</v>
      </c>
      <c r="H101" s="20">
        <f t="shared" ref="H101" si="32">SUM(J101:M101)</f>
        <v>0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25"/>
    </row>
    <row r="102" spans="1:14" ht="90" x14ac:dyDescent="0.25">
      <c r="A102" s="97" t="s">
        <v>69</v>
      </c>
      <c r="B102" s="94" t="s">
        <v>21</v>
      </c>
      <c r="C102" s="94" t="s">
        <v>22</v>
      </c>
      <c r="D102" s="94" t="s">
        <v>23</v>
      </c>
      <c r="E102" s="94" t="s">
        <v>14</v>
      </c>
      <c r="F102" s="104" t="s">
        <v>24</v>
      </c>
      <c r="G102" s="9" t="s">
        <v>91</v>
      </c>
      <c r="H102" s="13">
        <f>SUM(J102:M102)</f>
        <v>175554.7</v>
      </c>
      <c r="I102" s="13">
        <f>SUM(I103:I113)</f>
        <v>0</v>
      </c>
      <c r="J102" s="13">
        <f t="shared" ref="J102:M102" si="33">SUM(J103:J113)</f>
        <v>0</v>
      </c>
      <c r="K102" s="13">
        <f t="shared" si="33"/>
        <v>75567.3</v>
      </c>
      <c r="L102" s="13">
        <f t="shared" si="33"/>
        <v>99987.4</v>
      </c>
      <c r="M102" s="13">
        <f t="shared" si="33"/>
        <v>0</v>
      </c>
    </row>
    <row r="103" spans="1:14" x14ac:dyDescent="0.25">
      <c r="A103" s="97"/>
      <c r="B103" s="94"/>
      <c r="C103" s="94"/>
      <c r="D103" s="94"/>
      <c r="E103" s="94"/>
      <c r="F103" s="104"/>
      <c r="G103" s="10" t="s">
        <v>25</v>
      </c>
      <c r="H103" s="13">
        <f t="shared" ref="H103:H113" si="34">SUM(J103:M103)</f>
        <v>49993.7</v>
      </c>
      <c r="I103" s="13">
        <v>0</v>
      </c>
      <c r="J103" s="13">
        <v>0</v>
      </c>
      <c r="K103" s="13">
        <v>0</v>
      </c>
      <c r="L103" s="13">
        <v>49993.7</v>
      </c>
      <c r="M103" s="13">
        <v>0</v>
      </c>
    </row>
    <row r="104" spans="1:14" x14ac:dyDescent="0.25">
      <c r="A104" s="97"/>
      <c r="B104" s="94"/>
      <c r="C104" s="94"/>
      <c r="D104" s="94"/>
      <c r="E104" s="94"/>
      <c r="F104" s="104"/>
      <c r="G104" s="10" t="s">
        <v>10</v>
      </c>
      <c r="H104" s="13">
        <f t="shared" si="34"/>
        <v>125561</v>
      </c>
      <c r="I104" s="13">
        <v>0</v>
      </c>
      <c r="J104" s="13">
        <v>0</v>
      </c>
      <c r="K104" s="13">
        <v>75567.3</v>
      </c>
      <c r="L104" s="13">
        <v>49993.7</v>
      </c>
      <c r="M104" s="13">
        <v>0</v>
      </c>
    </row>
    <row r="105" spans="1:14" x14ac:dyDescent="0.25">
      <c r="A105" s="98"/>
      <c r="B105" s="95"/>
      <c r="C105" s="95"/>
      <c r="D105" s="95"/>
      <c r="E105" s="95"/>
      <c r="F105" s="106"/>
      <c r="G105" s="10" t="s">
        <v>11</v>
      </c>
      <c r="H105" s="13">
        <f t="shared" si="34"/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</row>
    <row r="106" spans="1:14" x14ac:dyDescent="0.25">
      <c r="A106" s="98"/>
      <c r="B106" s="95"/>
      <c r="C106" s="95"/>
      <c r="D106" s="95"/>
      <c r="E106" s="95"/>
      <c r="F106" s="106"/>
      <c r="G106" s="10" t="s">
        <v>36</v>
      </c>
      <c r="H106" s="13">
        <f t="shared" si="34"/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</row>
    <row r="107" spans="1:14" x14ac:dyDescent="0.25">
      <c r="A107" s="98"/>
      <c r="B107" s="95"/>
      <c r="C107" s="95"/>
      <c r="D107" s="95"/>
      <c r="E107" s="95"/>
      <c r="F107" s="106"/>
      <c r="G107" s="10" t="s">
        <v>37</v>
      </c>
      <c r="H107" s="13">
        <f t="shared" si="34"/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</row>
    <row r="108" spans="1:14" x14ac:dyDescent="0.25">
      <c r="A108" s="98"/>
      <c r="B108" s="95"/>
      <c r="C108" s="95"/>
      <c r="D108" s="95"/>
      <c r="E108" s="95"/>
      <c r="F108" s="106"/>
      <c r="G108" s="22" t="s">
        <v>38</v>
      </c>
      <c r="H108" s="13">
        <f t="shared" si="34"/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</row>
    <row r="109" spans="1:14" x14ac:dyDescent="0.25">
      <c r="A109" s="98"/>
      <c r="B109" s="95"/>
      <c r="C109" s="95"/>
      <c r="D109" s="95"/>
      <c r="E109" s="95"/>
      <c r="F109" s="106"/>
      <c r="G109" s="10" t="s">
        <v>57</v>
      </c>
      <c r="H109" s="13">
        <f t="shared" si="34"/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</row>
    <row r="110" spans="1:14" x14ac:dyDescent="0.25">
      <c r="A110" s="98"/>
      <c r="B110" s="95"/>
      <c r="C110" s="95"/>
      <c r="D110" s="95"/>
      <c r="E110" s="95"/>
      <c r="F110" s="106"/>
      <c r="G110" s="10" t="s">
        <v>58</v>
      </c>
      <c r="H110" s="13">
        <f t="shared" si="34"/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</row>
    <row r="111" spans="1:14" x14ac:dyDescent="0.25">
      <c r="A111" s="98"/>
      <c r="B111" s="95"/>
      <c r="C111" s="95"/>
      <c r="D111" s="95"/>
      <c r="E111" s="95"/>
      <c r="F111" s="106"/>
      <c r="G111" s="10" t="s">
        <v>60</v>
      </c>
      <c r="H111" s="13">
        <f t="shared" si="34"/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</row>
    <row r="112" spans="1:14" x14ac:dyDescent="0.25">
      <c r="A112" s="98"/>
      <c r="B112" s="95"/>
      <c r="C112" s="95"/>
      <c r="D112" s="95"/>
      <c r="E112" s="95"/>
      <c r="F112" s="106"/>
      <c r="G112" s="10" t="s">
        <v>61</v>
      </c>
      <c r="H112" s="13">
        <f t="shared" si="34"/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</row>
    <row r="113" spans="1:14" x14ac:dyDescent="0.25">
      <c r="A113" s="98"/>
      <c r="B113" s="95"/>
      <c r="C113" s="95"/>
      <c r="D113" s="95"/>
      <c r="E113" s="95"/>
      <c r="F113" s="106"/>
      <c r="G113" s="10" t="s">
        <v>62</v>
      </c>
      <c r="H113" s="13">
        <f t="shared" si="34"/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</row>
    <row r="114" spans="1:14" x14ac:dyDescent="0.25">
      <c r="A114" s="98"/>
      <c r="B114" s="95"/>
      <c r="C114" s="95"/>
      <c r="D114" s="95"/>
      <c r="E114" s="95"/>
      <c r="F114" s="106"/>
      <c r="G114" s="10" t="s">
        <v>115</v>
      </c>
      <c r="H114" s="13">
        <f t="shared" ref="H114" si="35">SUM(J114:M114)</f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</row>
    <row r="115" spans="1:14" s="18" customFormat="1" ht="92.25" customHeight="1" x14ac:dyDescent="0.25">
      <c r="A115" s="96" t="s">
        <v>70</v>
      </c>
      <c r="B115" s="99" t="s">
        <v>15</v>
      </c>
      <c r="C115" s="99" t="s">
        <v>16</v>
      </c>
      <c r="D115" s="99" t="s">
        <v>26</v>
      </c>
      <c r="E115" s="99" t="s">
        <v>14</v>
      </c>
      <c r="F115" s="93">
        <v>2014</v>
      </c>
      <c r="G115" s="9" t="s">
        <v>91</v>
      </c>
      <c r="H115" s="13">
        <f>SUM(J115:M115)</f>
        <v>11919.7</v>
      </c>
      <c r="I115" s="13">
        <f>I116+I118+I119+I120+I121+I122+I123+I124+I125+I126+I127</f>
        <v>0</v>
      </c>
      <c r="J115" s="13">
        <f t="shared" ref="J115:M115" si="36">J116+J118+J119+J120+J121+J122+J123+J124+J125+J126+J127</f>
        <v>0</v>
      </c>
      <c r="K115" s="13">
        <f t="shared" si="36"/>
        <v>0</v>
      </c>
      <c r="L115" s="13">
        <f t="shared" si="36"/>
        <v>11919.7</v>
      </c>
      <c r="M115" s="13">
        <f t="shared" si="36"/>
        <v>0</v>
      </c>
    </row>
    <row r="116" spans="1:14" s="19" customFormat="1" x14ac:dyDescent="0.25">
      <c r="A116" s="95"/>
      <c r="B116" s="94"/>
      <c r="C116" s="94"/>
      <c r="D116" s="95"/>
      <c r="E116" s="94"/>
      <c r="F116" s="104"/>
      <c r="G116" s="10" t="s">
        <v>9</v>
      </c>
      <c r="H116" s="13">
        <f t="shared" ref="H116:H127" si="37">SUM(J116:M116)</f>
        <v>11919.7</v>
      </c>
      <c r="I116" s="13">
        <f t="shared" ref="I116:M116" si="38">I117</f>
        <v>0</v>
      </c>
      <c r="J116" s="13">
        <f t="shared" si="38"/>
        <v>0</v>
      </c>
      <c r="K116" s="13">
        <f t="shared" si="38"/>
        <v>0</v>
      </c>
      <c r="L116" s="13">
        <f t="shared" si="38"/>
        <v>11919.7</v>
      </c>
      <c r="M116" s="13">
        <f t="shared" si="38"/>
        <v>0</v>
      </c>
    </row>
    <row r="117" spans="1:14" ht="76.7" customHeight="1" x14ac:dyDescent="0.25">
      <c r="A117" s="95"/>
      <c r="B117" s="94"/>
      <c r="C117" s="94"/>
      <c r="D117" s="95"/>
      <c r="E117" s="94"/>
      <c r="F117" s="104"/>
      <c r="G117" s="32" t="s">
        <v>34</v>
      </c>
      <c r="H117" s="28">
        <f t="shared" si="37"/>
        <v>11919.7</v>
      </c>
      <c r="I117" s="29">
        <v>0</v>
      </c>
      <c r="J117" s="29">
        <v>0</v>
      </c>
      <c r="K117" s="29">
        <v>0</v>
      </c>
      <c r="L117" s="29">
        <v>11919.7</v>
      </c>
      <c r="M117" s="29">
        <v>0</v>
      </c>
    </row>
    <row r="118" spans="1:14" x14ac:dyDescent="0.25">
      <c r="A118" s="98"/>
      <c r="B118" s="95"/>
      <c r="C118" s="95"/>
      <c r="D118" s="95"/>
      <c r="E118" s="95"/>
      <c r="F118" s="106"/>
      <c r="G118" s="22" t="s">
        <v>29</v>
      </c>
      <c r="H118" s="13">
        <f t="shared" si="37"/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</row>
    <row r="119" spans="1:14" x14ac:dyDescent="0.25">
      <c r="A119" s="98"/>
      <c r="B119" s="95"/>
      <c r="C119" s="95"/>
      <c r="D119" s="95"/>
      <c r="E119" s="95"/>
      <c r="F119" s="106"/>
      <c r="G119" s="22" t="s">
        <v>11</v>
      </c>
      <c r="H119" s="13">
        <f t="shared" si="37"/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</row>
    <row r="120" spans="1:14" x14ac:dyDescent="0.25">
      <c r="A120" s="98"/>
      <c r="B120" s="95"/>
      <c r="C120" s="95"/>
      <c r="D120" s="95"/>
      <c r="E120" s="95"/>
      <c r="F120" s="106"/>
      <c r="G120" s="22" t="s">
        <v>36</v>
      </c>
      <c r="H120" s="13">
        <f t="shared" si="37"/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</row>
    <row r="121" spans="1:14" x14ac:dyDescent="0.25">
      <c r="A121" s="98"/>
      <c r="B121" s="95"/>
      <c r="C121" s="95"/>
      <c r="D121" s="95"/>
      <c r="E121" s="95"/>
      <c r="F121" s="106"/>
      <c r="G121" s="22" t="s">
        <v>37</v>
      </c>
      <c r="H121" s="13">
        <f t="shared" si="37"/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</row>
    <row r="122" spans="1:14" x14ac:dyDescent="0.25">
      <c r="A122" s="98"/>
      <c r="B122" s="95"/>
      <c r="C122" s="95"/>
      <c r="D122" s="95"/>
      <c r="E122" s="95"/>
      <c r="F122" s="106"/>
      <c r="G122" s="22" t="s">
        <v>38</v>
      </c>
      <c r="H122" s="13">
        <f t="shared" si="37"/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</row>
    <row r="123" spans="1:14" x14ac:dyDescent="0.25">
      <c r="A123" s="98"/>
      <c r="B123" s="95"/>
      <c r="C123" s="95"/>
      <c r="D123" s="95"/>
      <c r="E123" s="95"/>
      <c r="F123" s="106"/>
      <c r="G123" s="22" t="s">
        <v>57</v>
      </c>
      <c r="H123" s="13">
        <f t="shared" si="37"/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  <c r="N123" s="20">
        <v>0</v>
      </c>
    </row>
    <row r="124" spans="1:14" x14ac:dyDescent="0.25">
      <c r="A124" s="98"/>
      <c r="B124" s="95"/>
      <c r="C124" s="95"/>
      <c r="D124" s="95"/>
      <c r="E124" s="95"/>
      <c r="F124" s="106"/>
      <c r="G124" s="22" t="s">
        <v>58</v>
      </c>
      <c r="H124" s="13">
        <f t="shared" si="37"/>
        <v>0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</row>
    <row r="125" spans="1:14" x14ac:dyDescent="0.25">
      <c r="A125" s="98"/>
      <c r="B125" s="95"/>
      <c r="C125" s="95"/>
      <c r="D125" s="95"/>
      <c r="E125" s="95"/>
      <c r="F125" s="106"/>
      <c r="G125" s="22" t="s">
        <v>60</v>
      </c>
      <c r="H125" s="13">
        <f t="shared" si="37"/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</row>
    <row r="126" spans="1:14" x14ac:dyDescent="0.25">
      <c r="A126" s="98"/>
      <c r="B126" s="95"/>
      <c r="C126" s="95"/>
      <c r="D126" s="95"/>
      <c r="E126" s="95"/>
      <c r="F126" s="106"/>
      <c r="G126" s="22" t="s">
        <v>61</v>
      </c>
      <c r="H126" s="13">
        <f t="shared" si="37"/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</row>
    <row r="127" spans="1:14" x14ac:dyDescent="0.25">
      <c r="A127" s="98"/>
      <c r="B127" s="95"/>
      <c r="C127" s="95"/>
      <c r="D127" s="95"/>
      <c r="E127" s="95"/>
      <c r="F127" s="106"/>
      <c r="G127" s="22" t="s">
        <v>62</v>
      </c>
      <c r="H127" s="13">
        <f t="shared" si="37"/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20">
        <v>0</v>
      </c>
    </row>
    <row r="128" spans="1:14" x14ac:dyDescent="0.25">
      <c r="A128" s="98"/>
      <c r="B128" s="95"/>
      <c r="C128" s="95"/>
      <c r="D128" s="95"/>
      <c r="E128" s="95"/>
      <c r="F128" s="106"/>
      <c r="G128" s="22" t="s">
        <v>115</v>
      </c>
      <c r="H128" s="13">
        <f t="shared" ref="H128" si="39">SUM(J128:M128)</f>
        <v>0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25"/>
    </row>
    <row r="129" spans="1:13" ht="91.7" customHeight="1" x14ac:dyDescent="0.25">
      <c r="A129" s="44" t="s">
        <v>71</v>
      </c>
      <c r="B129" s="99" t="s">
        <v>15</v>
      </c>
      <c r="C129" s="99" t="s">
        <v>16</v>
      </c>
      <c r="D129" s="99" t="s">
        <v>27</v>
      </c>
      <c r="E129" s="99" t="s">
        <v>14</v>
      </c>
      <c r="F129" s="93">
        <v>2014</v>
      </c>
      <c r="G129" s="9" t="s">
        <v>91</v>
      </c>
      <c r="H129" s="13">
        <f>SUM(J129:M129)</f>
        <v>11005.8</v>
      </c>
      <c r="I129" s="13">
        <f>I130+I132+I133+I134+I135+I136+I137+I138+I139+I140+I141</f>
        <v>0</v>
      </c>
      <c r="J129" s="13">
        <f t="shared" ref="J129:M129" si="40">J130+J132+J133+J134+J135+J136+J137+J138+J139+J140+J141</f>
        <v>0</v>
      </c>
      <c r="K129" s="13">
        <f t="shared" si="40"/>
        <v>0</v>
      </c>
      <c r="L129" s="13">
        <f t="shared" si="40"/>
        <v>11005.8</v>
      </c>
      <c r="M129" s="13">
        <f t="shared" si="40"/>
        <v>0</v>
      </c>
    </row>
    <row r="130" spans="1:13" x14ac:dyDescent="0.25">
      <c r="A130" s="46"/>
      <c r="B130" s="84"/>
      <c r="C130" s="84"/>
      <c r="D130" s="84"/>
      <c r="E130" s="74"/>
      <c r="F130" s="36"/>
      <c r="G130" s="22" t="s">
        <v>9</v>
      </c>
      <c r="H130" s="20">
        <f>SUM(J130:M130)</f>
        <v>11005.8</v>
      </c>
      <c r="I130" s="20">
        <v>0</v>
      </c>
      <c r="J130" s="20">
        <v>0</v>
      </c>
      <c r="K130" s="20">
        <v>0</v>
      </c>
      <c r="L130" s="20">
        <v>11005.8</v>
      </c>
      <c r="M130" s="20">
        <v>0</v>
      </c>
    </row>
    <row r="131" spans="1:13" ht="69.400000000000006" customHeight="1" x14ac:dyDescent="0.25">
      <c r="A131" s="45"/>
      <c r="B131" s="89"/>
      <c r="C131" s="89"/>
      <c r="D131" s="89"/>
      <c r="E131" s="94"/>
      <c r="F131" s="104"/>
      <c r="G131" s="21" t="s">
        <v>35</v>
      </c>
      <c r="H131" s="28">
        <f>SUM(J131:M131)</f>
        <v>11005.8</v>
      </c>
      <c r="I131" s="28">
        <v>0</v>
      </c>
      <c r="J131" s="28">
        <v>0</v>
      </c>
      <c r="K131" s="28">
        <v>0</v>
      </c>
      <c r="L131" s="28">
        <v>11005.8</v>
      </c>
      <c r="M131" s="28">
        <v>0</v>
      </c>
    </row>
    <row r="132" spans="1:13" x14ac:dyDescent="0.25">
      <c r="A132" s="60"/>
      <c r="B132" s="89"/>
      <c r="C132" s="89"/>
      <c r="D132" s="89"/>
      <c r="E132" s="89"/>
      <c r="F132" s="105"/>
      <c r="G132" s="10" t="s">
        <v>29</v>
      </c>
      <c r="H132" s="13">
        <f t="shared" ref="H132:H141" si="41">SUM(J132:M132)</f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</row>
    <row r="133" spans="1:13" x14ac:dyDescent="0.25">
      <c r="A133" s="60"/>
      <c r="B133" s="89"/>
      <c r="C133" s="89"/>
      <c r="D133" s="89"/>
      <c r="E133" s="89"/>
      <c r="F133" s="105"/>
      <c r="G133" s="10" t="s">
        <v>11</v>
      </c>
      <c r="H133" s="13">
        <f>SUM(J133:M133)</f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</row>
    <row r="134" spans="1:13" x14ac:dyDescent="0.25">
      <c r="A134" s="60"/>
      <c r="B134" s="89"/>
      <c r="C134" s="89"/>
      <c r="D134" s="89"/>
      <c r="E134" s="89"/>
      <c r="F134" s="105"/>
      <c r="G134" s="10" t="s">
        <v>36</v>
      </c>
      <c r="H134" s="13">
        <f t="shared" si="41"/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</row>
    <row r="135" spans="1:13" x14ac:dyDescent="0.25">
      <c r="A135" s="60"/>
      <c r="B135" s="89"/>
      <c r="C135" s="89"/>
      <c r="D135" s="89"/>
      <c r="E135" s="89"/>
      <c r="F135" s="105"/>
      <c r="G135" s="10" t="s">
        <v>37</v>
      </c>
      <c r="H135" s="13">
        <f t="shared" si="41"/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</row>
    <row r="136" spans="1:13" x14ac:dyDescent="0.25">
      <c r="A136" s="60"/>
      <c r="B136" s="89"/>
      <c r="C136" s="89"/>
      <c r="D136" s="89"/>
      <c r="E136" s="89"/>
      <c r="F136" s="105"/>
      <c r="G136" s="10" t="s">
        <v>38</v>
      </c>
      <c r="H136" s="13">
        <f t="shared" si="41"/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</row>
    <row r="137" spans="1:13" x14ac:dyDescent="0.25">
      <c r="A137" s="60"/>
      <c r="B137" s="89"/>
      <c r="C137" s="89"/>
      <c r="D137" s="89"/>
      <c r="E137" s="89"/>
      <c r="F137" s="105"/>
      <c r="G137" s="10" t="s">
        <v>57</v>
      </c>
      <c r="H137" s="13">
        <f t="shared" si="41"/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</row>
    <row r="138" spans="1:13" x14ac:dyDescent="0.25">
      <c r="A138" s="60"/>
      <c r="B138" s="89"/>
      <c r="C138" s="89"/>
      <c r="D138" s="89"/>
      <c r="E138" s="89"/>
      <c r="F138" s="105"/>
      <c r="G138" s="10" t="s">
        <v>58</v>
      </c>
      <c r="H138" s="13">
        <f t="shared" si="41"/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</row>
    <row r="139" spans="1:13" x14ac:dyDescent="0.25">
      <c r="A139" s="60"/>
      <c r="B139" s="89"/>
      <c r="C139" s="89"/>
      <c r="D139" s="89"/>
      <c r="E139" s="89"/>
      <c r="F139" s="105"/>
      <c r="G139" s="10" t="s">
        <v>60</v>
      </c>
      <c r="H139" s="13">
        <f t="shared" si="41"/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</row>
    <row r="140" spans="1:13" x14ac:dyDescent="0.25">
      <c r="A140" s="60"/>
      <c r="B140" s="89"/>
      <c r="C140" s="89"/>
      <c r="D140" s="89"/>
      <c r="E140" s="89"/>
      <c r="F140" s="105"/>
      <c r="G140" s="22" t="s">
        <v>61</v>
      </c>
      <c r="H140" s="20">
        <f t="shared" si="41"/>
        <v>0</v>
      </c>
      <c r="I140" s="20">
        <v>0</v>
      </c>
      <c r="J140" s="20">
        <v>0</v>
      </c>
      <c r="K140" s="20">
        <v>0</v>
      </c>
      <c r="L140" s="20">
        <v>0</v>
      </c>
      <c r="M140" s="20">
        <v>0</v>
      </c>
    </row>
    <row r="141" spans="1:13" x14ac:dyDescent="0.25">
      <c r="A141" s="60"/>
      <c r="B141" s="89"/>
      <c r="C141" s="89"/>
      <c r="D141" s="89"/>
      <c r="E141" s="89"/>
      <c r="F141" s="105"/>
      <c r="G141" s="10" t="s">
        <v>62</v>
      </c>
      <c r="H141" s="13">
        <f t="shared" si="41"/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</row>
    <row r="142" spans="1:13" x14ac:dyDescent="0.25">
      <c r="A142" s="60"/>
      <c r="B142" s="89"/>
      <c r="C142" s="89"/>
      <c r="D142" s="89"/>
      <c r="E142" s="89"/>
      <c r="F142" s="105"/>
      <c r="G142" s="10" t="s">
        <v>115</v>
      </c>
      <c r="H142" s="13">
        <f t="shared" ref="H142" si="42">SUM(J142:M142)</f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</row>
    <row r="143" spans="1:13" ht="90" x14ac:dyDescent="0.25">
      <c r="A143" s="147" t="s">
        <v>77</v>
      </c>
      <c r="B143" s="150" t="s">
        <v>49</v>
      </c>
      <c r="C143" s="150"/>
      <c r="D143" s="151">
        <v>1396</v>
      </c>
      <c r="E143" s="150" t="s">
        <v>83</v>
      </c>
      <c r="F143" s="139">
        <v>2018</v>
      </c>
      <c r="G143" s="9" t="s">
        <v>91</v>
      </c>
      <c r="H143" s="13">
        <f>SUM(J143:M143)</f>
        <v>1396</v>
      </c>
      <c r="I143" s="13">
        <f>SUM(I144:I154)</f>
        <v>1396</v>
      </c>
      <c r="J143" s="13">
        <f t="shared" ref="J143:M143" si="43">SUM(J144:J154)</f>
        <v>0</v>
      </c>
      <c r="K143" s="13">
        <f t="shared" si="43"/>
        <v>0</v>
      </c>
      <c r="L143" s="13">
        <f t="shared" si="43"/>
        <v>1396</v>
      </c>
      <c r="M143" s="13">
        <f t="shared" si="43"/>
        <v>0</v>
      </c>
    </row>
    <row r="144" spans="1:13" x14ac:dyDescent="0.25">
      <c r="A144" s="148"/>
      <c r="B144" s="141"/>
      <c r="C144" s="141"/>
      <c r="D144" s="152"/>
      <c r="E144" s="141"/>
      <c r="F144" s="155"/>
      <c r="G144" s="10" t="s">
        <v>25</v>
      </c>
      <c r="H144" s="13">
        <f t="shared" ref="H144:H154" si="44">SUM(J144:M144)</f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</row>
    <row r="145" spans="1:13" x14ac:dyDescent="0.25">
      <c r="A145" s="148"/>
      <c r="B145" s="141"/>
      <c r="C145" s="141"/>
      <c r="D145" s="152"/>
      <c r="E145" s="141"/>
      <c r="F145" s="155"/>
      <c r="G145" s="10" t="s">
        <v>29</v>
      </c>
      <c r="H145" s="13">
        <f t="shared" si="44"/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</row>
    <row r="146" spans="1:13" x14ac:dyDescent="0.25">
      <c r="A146" s="148"/>
      <c r="B146" s="141"/>
      <c r="C146" s="141"/>
      <c r="D146" s="152"/>
      <c r="E146" s="141"/>
      <c r="F146" s="155"/>
      <c r="G146" s="10" t="s">
        <v>11</v>
      </c>
      <c r="H146" s="13">
        <f t="shared" si="44"/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</row>
    <row r="147" spans="1:13" x14ac:dyDescent="0.25">
      <c r="A147" s="148"/>
      <c r="B147" s="141"/>
      <c r="C147" s="141"/>
      <c r="D147" s="141"/>
      <c r="E147" s="141"/>
      <c r="F147" s="155"/>
      <c r="G147" s="10" t="s">
        <v>36</v>
      </c>
      <c r="H147" s="13">
        <f t="shared" si="44"/>
        <v>1396</v>
      </c>
      <c r="I147" s="13">
        <v>1396</v>
      </c>
      <c r="J147" s="13">
        <v>0</v>
      </c>
      <c r="K147" s="13">
        <v>0</v>
      </c>
      <c r="L147" s="13">
        <v>1396</v>
      </c>
      <c r="M147" s="13">
        <v>0</v>
      </c>
    </row>
    <row r="148" spans="1:13" x14ac:dyDescent="0.25">
      <c r="A148" s="149"/>
      <c r="B148" s="142"/>
      <c r="C148" s="142"/>
      <c r="D148" s="142"/>
      <c r="E148" s="142"/>
      <c r="F148" s="156"/>
      <c r="G148" s="10" t="s">
        <v>37</v>
      </c>
      <c r="H148" s="13">
        <f t="shared" si="44"/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</row>
    <row r="149" spans="1:13" x14ac:dyDescent="0.25">
      <c r="A149" s="149"/>
      <c r="B149" s="142"/>
      <c r="C149" s="142"/>
      <c r="D149" s="142"/>
      <c r="E149" s="142"/>
      <c r="F149" s="156"/>
      <c r="G149" s="10" t="s">
        <v>38</v>
      </c>
      <c r="H149" s="13">
        <f t="shared" si="44"/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</row>
    <row r="150" spans="1:13" x14ac:dyDescent="0.25">
      <c r="A150" s="149"/>
      <c r="B150" s="142"/>
      <c r="C150" s="142"/>
      <c r="D150" s="142"/>
      <c r="E150" s="142"/>
      <c r="F150" s="156"/>
      <c r="G150" s="10" t="s">
        <v>57</v>
      </c>
      <c r="H150" s="13">
        <f t="shared" si="44"/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</row>
    <row r="151" spans="1:13" x14ac:dyDescent="0.25">
      <c r="A151" s="149"/>
      <c r="B151" s="142"/>
      <c r="C151" s="142"/>
      <c r="D151" s="142"/>
      <c r="E151" s="142"/>
      <c r="F151" s="156"/>
      <c r="G151" s="10" t="s">
        <v>58</v>
      </c>
      <c r="H151" s="13">
        <f t="shared" si="44"/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</row>
    <row r="152" spans="1:13" x14ac:dyDescent="0.25">
      <c r="A152" s="149"/>
      <c r="B152" s="142"/>
      <c r="C152" s="142"/>
      <c r="D152" s="142"/>
      <c r="E152" s="142"/>
      <c r="F152" s="156"/>
      <c r="G152" s="10" t="s">
        <v>60</v>
      </c>
      <c r="H152" s="13">
        <f t="shared" si="44"/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</row>
    <row r="153" spans="1:13" x14ac:dyDescent="0.25">
      <c r="A153" s="149"/>
      <c r="B153" s="142"/>
      <c r="C153" s="142"/>
      <c r="D153" s="142"/>
      <c r="E153" s="142"/>
      <c r="F153" s="156"/>
      <c r="G153" s="10" t="s">
        <v>61</v>
      </c>
      <c r="H153" s="13">
        <f t="shared" si="44"/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</row>
    <row r="154" spans="1:13" x14ac:dyDescent="0.25">
      <c r="A154" s="149"/>
      <c r="B154" s="142"/>
      <c r="C154" s="142"/>
      <c r="D154" s="142"/>
      <c r="E154" s="142"/>
      <c r="F154" s="156"/>
      <c r="G154" s="10" t="s">
        <v>62</v>
      </c>
      <c r="H154" s="13">
        <f t="shared" si="44"/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</row>
    <row r="155" spans="1:13" x14ac:dyDescent="0.25">
      <c r="A155" s="98"/>
      <c r="B155" s="95"/>
      <c r="C155" s="95"/>
      <c r="D155" s="95"/>
      <c r="E155" s="95"/>
      <c r="F155" s="106"/>
      <c r="G155" s="10" t="s">
        <v>115</v>
      </c>
      <c r="H155" s="13">
        <f t="shared" ref="H155" si="45">SUM(J155:M155)</f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</row>
    <row r="156" spans="1:13" ht="90" x14ac:dyDescent="0.25">
      <c r="A156" s="96" t="s">
        <v>72</v>
      </c>
      <c r="B156" s="99" t="s">
        <v>49</v>
      </c>
      <c r="C156" s="99" t="s">
        <v>48</v>
      </c>
      <c r="D156" s="42">
        <v>16756.3</v>
      </c>
      <c r="E156" s="99" t="s">
        <v>44</v>
      </c>
      <c r="F156" s="93">
        <v>2018</v>
      </c>
      <c r="G156" s="9" t="s">
        <v>91</v>
      </c>
      <c r="H156" s="13">
        <f>SUM(J156:M156)</f>
        <v>904.8</v>
      </c>
      <c r="I156" s="13">
        <f>SUM(I157:I167)</f>
        <v>904.8</v>
      </c>
      <c r="J156" s="13">
        <f t="shared" ref="J156:M156" si="46">SUM(J157:J167)</f>
        <v>0</v>
      </c>
      <c r="K156" s="13">
        <f t="shared" si="46"/>
        <v>0</v>
      </c>
      <c r="L156" s="13">
        <f t="shared" si="46"/>
        <v>904.8</v>
      </c>
      <c r="M156" s="13">
        <f t="shared" si="46"/>
        <v>0</v>
      </c>
    </row>
    <row r="157" spans="1:13" x14ac:dyDescent="0.25">
      <c r="A157" s="98"/>
      <c r="B157" s="95"/>
      <c r="C157" s="95"/>
      <c r="D157" s="95"/>
      <c r="E157" s="95"/>
      <c r="F157" s="106"/>
      <c r="G157" s="10" t="s">
        <v>25</v>
      </c>
      <c r="H157" s="13">
        <f>SUM(J157:M157)</f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</row>
    <row r="158" spans="1:13" x14ac:dyDescent="0.25">
      <c r="A158" s="98"/>
      <c r="B158" s="95"/>
      <c r="C158" s="95"/>
      <c r="D158" s="95"/>
      <c r="E158" s="95"/>
      <c r="F158" s="106"/>
      <c r="G158" s="10" t="s">
        <v>29</v>
      </c>
      <c r="H158" s="13">
        <f t="shared" ref="H158:H167" si="47">SUM(J158:M158)</f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</row>
    <row r="159" spans="1:13" x14ac:dyDescent="0.25">
      <c r="A159" s="98"/>
      <c r="B159" s="95"/>
      <c r="C159" s="95"/>
      <c r="D159" s="95"/>
      <c r="E159" s="95"/>
      <c r="F159" s="106"/>
      <c r="G159" s="10" t="s">
        <v>11</v>
      </c>
      <c r="H159" s="13">
        <f t="shared" si="47"/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</row>
    <row r="160" spans="1:13" x14ac:dyDescent="0.25">
      <c r="A160" s="98"/>
      <c r="B160" s="95"/>
      <c r="C160" s="95"/>
      <c r="D160" s="95"/>
      <c r="E160" s="95"/>
      <c r="F160" s="106"/>
      <c r="G160" s="10" t="s">
        <v>36</v>
      </c>
      <c r="H160" s="13">
        <f t="shared" si="47"/>
        <v>904.8</v>
      </c>
      <c r="I160" s="13">
        <f>L160</f>
        <v>904.8</v>
      </c>
      <c r="J160" s="13">
        <v>0</v>
      </c>
      <c r="K160" s="13">
        <v>0</v>
      </c>
      <c r="L160" s="13">
        <f>630+274.8</f>
        <v>904.8</v>
      </c>
      <c r="M160" s="28">
        <v>0</v>
      </c>
    </row>
    <row r="161" spans="1:14" x14ac:dyDescent="0.25">
      <c r="A161" s="98"/>
      <c r="B161" s="95"/>
      <c r="C161" s="95"/>
      <c r="D161" s="95"/>
      <c r="E161" s="95"/>
      <c r="F161" s="106"/>
      <c r="G161" s="10" t="s">
        <v>37</v>
      </c>
      <c r="H161" s="13">
        <f>SUM(J161:M161)</f>
        <v>0</v>
      </c>
      <c r="I161" s="13">
        <f t="shared" ref="I161:N161" si="48">K161+L161+M161+N161</f>
        <v>0</v>
      </c>
      <c r="J161" s="13">
        <f t="shared" si="48"/>
        <v>0</v>
      </c>
      <c r="K161" s="13">
        <v>0</v>
      </c>
      <c r="L161" s="13">
        <v>0</v>
      </c>
      <c r="M161" s="13">
        <v>0</v>
      </c>
      <c r="N161" s="13">
        <f t="shared" si="48"/>
        <v>0</v>
      </c>
    </row>
    <row r="162" spans="1:14" x14ac:dyDescent="0.25">
      <c r="A162" s="98"/>
      <c r="B162" s="95"/>
      <c r="C162" s="95"/>
      <c r="D162" s="95"/>
      <c r="E162" s="95"/>
      <c r="F162" s="106"/>
      <c r="G162" s="10" t="s">
        <v>38</v>
      </c>
      <c r="H162" s="13">
        <f t="shared" si="47"/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</row>
    <row r="163" spans="1:14" x14ac:dyDescent="0.25">
      <c r="A163" s="98"/>
      <c r="B163" s="95"/>
      <c r="C163" s="95"/>
      <c r="D163" s="95"/>
      <c r="E163" s="95"/>
      <c r="F163" s="106"/>
      <c r="G163" s="10" t="s">
        <v>57</v>
      </c>
      <c r="H163" s="13">
        <f t="shared" si="47"/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</row>
    <row r="164" spans="1:14" x14ac:dyDescent="0.25">
      <c r="A164" s="98"/>
      <c r="B164" s="95"/>
      <c r="C164" s="95"/>
      <c r="D164" s="95"/>
      <c r="E164" s="95"/>
      <c r="F164" s="106"/>
      <c r="G164" s="10" t="s">
        <v>58</v>
      </c>
      <c r="H164" s="13">
        <f t="shared" si="47"/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</row>
    <row r="165" spans="1:14" x14ac:dyDescent="0.25">
      <c r="A165" s="98"/>
      <c r="B165" s="95"/>
      <c r="C165" s="95"/>
      <c r="D165" s="95"/>
      <c r="E165" s="95"/>
      <c r="F165" s="106"/>
      <c r="G165" s="10" t="s">
        <v>60</v>
      </c>
      <c r="H165" s="13">
        <f t="shared" si="47"/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</row>
    <row r="166" spans="1:14" x14ac:dyDescent="0.25">
      <c r="A166" s="98"/>
      <c r="B166" s="95"/>
      <c r="C166" s="95"/>
      <c r="D166" s="95"/>
      <c r="E166" s="95"/>
      <c r="F166" s="106"/>
      <c r="G166" s="10" t="s">
        <v>61</v>
      </c>
      <c r="H166" s="13">
        <f t="shared" si="47"/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</row>
    <row r="167" spans="1:14" x14ac:dyDescent="0.25">
      <c r="A167" s="98"/>
      <c r="B167" s="95"/>
      <c r="C167" s="95"/>
      <c r="D167" s="95"/>
      <c r="E167" s="95"/>
      <c r="F167" s="106"/>
      <c r="G167" s="10" t="s">
        <v>62</v>
      </c>
      <c r="H167" s="13">
        <f t="shared" si="47"/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</row>
    <row r="168" spans="1:14" x14ac:dyDescent="0.25">
      <c r="A168" s="12"/>
      <c r="B168" s="72"/>
      <c r="C168" s="72"/>
      <c r="D168" s="72"/>
      <c r="E168" s="72"/>
      <c r="F168" s="70"/>
      <c r="G168" s="10" t="s">
        <v>115</v>
      </c>
      <c r="H168" s="13">
        <f t="shared" ref="H168" si="49">SUM(J168:M168)</f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25"/>
    </row>
    <row r="169" spans="1:14" ht="90" x14ac:dyDescent="0.25">
      <c r="A169" s="153" t="s">
        <v>73</v>
      </c>
      <c r="B169" s="155" t="s">
        <v>55</v>
      </c>
      <c r="C169" s="155" t="s">
        <v>48</v>
      </c>
      <c r="D169" s="163">
        <v>25995.5</v>
      </c>
      <c r="E169" s="155" t="s">
        <v>44</v>
      </c>
      <c r="F169" s="155" t="s">
        <v>59</v>
      </c>
      <c r="G169" s="9" t="s">
        <v>91</v>
      </c>
      <c r="H169" s="13">
        <f>SUM(J169:M169)</f>
        <v>1165.0999999999999</v>
      </c>
      <c r="I169" s="13">
        <f>SUM(I170:I180)</f>
        <v>1165.0999999999999</v>
      </c>
      <c r="J169" s="13">
        <f t="shared" ref="J169:M169" si="50">SUM(J170:J180)</f>
        <v>0</v>
      </c>
      <c r="K169" s="13">
        <f t="shared" si="50"/>
        <v>0</v>
      </c>
      <c r="L169" s="13">
        <f t="shared" si="50"/>
        <v>1165.0999999999999</v>
      </c>
      <c r="M169" s="13">
        <f t="shared" si="50"/>
        <v>0</v>
      </c>
    </row>
    <row r="170" spans="1:14" x14ac:dyDescent="0.25">
      <c r="A170" s="154"/>
      <c r="B170" s="140"/>
      <c r="C170" s="140"/>
      <c r="D170" s="140"/>
      <c r="E170" s="140"/>
      <c r="F170" s="140"/>
      <c r="G170" s="10" t="s">
        <v>25</v>
      </c>
      <c r="H170" s="13">
        <f t="shared" ref="H170:H180" si="51">SUM(J170:M170)</f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</row>
    <row r="171" spans="1:14" x14ac:dyDescent="0.25">
      <c r="A171" s="154"/>
      <c r="B171" s="140"/>
      <c r="C171" s="140"/>
      <c r="D171" s="140"/>
      <c r="E171" s="140"/>
      <c r="F171" s="140"/>
      <c r="G171" s="22" t="s">
        <v>29</v>
      </c>
      <c r="H171" s="13">
        <f t="shared" si="51"/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</row>
    <row r="172" spans="1:14" x14ac:dyDescent="0.25">
      <c r="A172" s="154"/>
      <c r="B172" s="140"/>
      <c r="C172" s="140"/>
      <c r="D172" s="140"/>
      <c r="E172" s="140"/>
      <c r="F172" s="140"/>
      <c r="G172" s="10" t="s">
        <v>11</v>
      </c>
      <c r="H172" s="13">
        <f t="shared" si="51"/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</row>
    <row r="173" spans="1:14" x14ac:dyDescent="0.25">
      <c r="A173" s="154"/>
      <c r="B173" s="140"/>
      <c r="C173" s="140"/>
      <c r="D173" s="140"/>
      <c r="E173" s="140"/>
      <c r="F173" s="140"/>
      <c r="G173" s="10" t="s">
        <v>36</v>
      </c>
      <c r="H173" s="13">
        <f>SUM(J173:M173)</f>
        <v>995.5</v>
      </c>
      <c r="I173" s="13">
        <f>L173</f>
        <v>995.5</v>
      </c>
      <c r="J173" s="13">
        <v>0</v>
      </c>
      <c r="K173" s="13">
        <v>0</v>
      </c>
      <c r="L173" s="13">
        <v>995.5</v>
      </c>
      <c r="M173" s="13">
        <v>0</v>
      </c>
    </row>
    <row r="174" spans="1:14" x14ac:dyDescent="0.25">
      <c r="A174" s="154"/>
      <c r="B174" s="140"/>
      <c r="C174" s="140"/>
      <c r="D174" s="140"/>
      <c r="E174" s="140"/>
      <c r="F174" s="140"/>
      <c r="G174" s="10" t="s">
        <v>56</v>
      </c>
      <c r="H174" s="13">
        <f>SUM(J174:M174)</f>
        <v>169.6</v>
      </c>
      <c r="I174" s="13">
        <f>L174</f>
        <v>169.6</v>
      </c>
      <c r="J174" s="13">
        <v>0</v>
      </c>
      <c r="K174" s="13">
        <v>0</v>
      </c>
      <c r="L174" s="13">
        <v>169.6</v>
      </c>
      <c r="M174" s="13">
        <v>0</v>
      </c>
    </row>
    <row r="175" spans="1:14" x14ac:dyDescent="0.25">
      <c r="A175" s="154"/>
      <c r="B175" s="140"/>
      <c r="C175" s="140"/>
      <c r="D175" s="140"/>
      <c r="E175" s="140"/>
      <c r="F175" s="140"/>
      <c r="G175" s="10" t="s">
        <v>38</v>
      </c>
      <c r="H175" s="13">
        <f t="shared" si="51"/>
        <v>0</v>
      </c>
      <c r="I175" s="13">
        <f t="shared" ref="I175:M175" si="52">K175+L175+M175+N175</f>
        <v>0</v>
      </c>
      <c r="J175" s="13">
        <f t="shared" si="52"/>
        <v>0</v>
      </c>
      <c r="K175" s="13">
        <f t="shared" si="52"/>
        <v>0</v>
      </c>
      <c r="L175" s="13">
        <f t="shared" si="52"/>
        <v>0</v>
      </c>
      <c r="M175" s="13">
        <f t="shared" si="52"/>
        <v>0</v>
      </c>
    </row>
    <row r="176" spans="1:14" x14ac:dyDescent="0.25">
      <c r="A176" s="154"/>
      <c r="B176" s="140"/>
      <c r="C176" s="140"/>
      <c r="D176" s="140"/>
      <c r="E176" s="140"/>
      <c r="F176" s="140"/>
      <c r="G176" s="10" t="s">
        <v>57</v>
      </c>
      <c r="H176" s="13">
        <f t="shared" si="51"/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</row>
    <row r="177" spans="1:14" x14ac:dyDescent="0.25">
      <c r="A177" s="154"/>
      <c r="B177" s="140"/>
      <c r="C177" s="140"/>
      <c r="D177" s="140"/>
      <c r="E177" s="140"/>
      <c r="F177" s="140"/>
      <c r="G177" s="10" t="s">
        <v>58</v>
      </c>
      <c r="H177" s="13">
        <f t="shared" si="51"/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</row>
    <row r="178" spans="1:14" x14ac:dyDescent="0.25">
      <c r="A178" s="154"/>
      <c r="B178" s="140"/>
      <c r="C178" s="140"/>
      <c r="D178" s="140"/>
      <c r="E178" s="140"/>
      <c r="F178" s="140"/>
      <c r="G178" s="10" t="s">
        <v>60</v>
      </c>
      <c r="H178" s="13">
        <f t="shared" si="51"/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</row>
    <row r="179" spans="1:14" x14ac:dyDescent="0.25">
      <c r="A179" s="154"/>
      <c r="B179" s="140"/>
      <c r="C179" s="140"/>
      <c r="D179" s="140"/>
      <c r="E179" s="140"/>
      <c r="F179" s="140"/>
      <c r="G179" s="10" t="s">
        <v>61</v>
      </c>
      <c r="H179" s="13">
        <f t="shared" si="51"/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</row>
    <row r="180" spans="1:14" x14ac:dyDescent="0.25">
      <c r="A180" s="154"/>
      <c r="B180" s="140"/>
      <c r="C180" s="140"/>
      <c r="D180" s="140"/>
      <c r="E180" s="140"/>
      <c r="F180" s="140"/>
      <c r="G180" s="22" t="s">
        <v>62</v>
      </c>
      <c r="H180" s="20">
        <f t="shared" si="51"/>
        <v>0</v>
      </c>
      <c r="I180" s="20">
        <v>0</v>
      </c>
      <c r="J180" s="20">
        <v>0</v>
      </c>
      <c r="K180" s="20">
        <v>0</v>
      </c>
      <c r="L180" s="20">
        <v>0</v>
      </c>
      <c r="M180" s="20">
        <v>0</v>
      </c>
    </row>
    <row r="181" spans="1:14" x14ac:dyDescent="0.25">
      <c r="A181" s="161"/>
      <c r="B181" s="162"/>
      <c r="C181" s="162"/>
      <c r="D181" s="162"/>
      <c r="E181" s="162"/>
      <c r="F181" s="162"/>
      <c r="G181" s="22" t="s">
        <v>115</v>
      </c>
      <c r="H181" s="20">
        <f t="shared" ref="H181" si="53">SUM(J181:M181)</f>
        <v>0</v>
      </c>
      <c r="I181" s="20">
        <v>0</v>
      </c>
      <c r="J181" s="20">
        <v>0</v>
      </c>
      <c r="K181" s="20">
        <v>0</v>
      </c>
      <c r="L181" s="20">
        <v>0</v>
      </c>
      <c r="M181" s="20">
        <v>0</v>
      </c>
    </row>
    <row r="182" spans="1:14" ht="90" x14ac:dyDescent="0.25">
      <c r="A182" s="157" t="s">
        <v>74</v>
      </c>
      <c r="B182" s="139" t="s">
        <v>49</v>
      </c>
      <c r="C182" s="139" t="s">
        <v>48</v>
      </c>
      <c r="D182" s="158">
        <v>16756.3</v>
      </c>
      <c r="E182" s="139" t="s">
        <v>44</v>
      </c>
      <c r="F182" s="139">
        <v>2018</v>
      </c>
      <c r="G182" s="9" t="s">
        <v>91</v>
      </c>
      <c r="H182" s="13">
        <f>SUM(J182:M182)</f>
        <v>910</v>
      </c>
      <c r="I182" s="13">
        <f>SUM(I183:I193)</f>
        <v>910</v>
      </c>
      <c r="J182" s="13">
        <f t="shared" ref="J182:M182" si="54">SUM(J183:J193)</f>
        <v>0</v>
      </c>
      <c r="K182" s="13">
        <f t="shared" si="54"/>
        <v>0</v>
      </c>
      <c r="L182" s="13">
        <f t="shared" si="54"/>
        <v>910</v>
      </c>
      <c r="M182" s="13">
        <f t="shared" si="54"/>
        <v>0</v>
      </c>
      <c r="N182" s="13">
        <f t="shared" ref="N182" si="55">N186</f>
        <v>0</v>
      </c>
    </row>
    <row r="183" spans="1:14" x14ac:dyDescent="0.25">
      <c r="A183" s="154"/>
      <c r="B183" s="140"/>
      <c r="C183" s="140"/>
      <c r="D183" s="140"/>
      <c r="E183" s="140"/>
      <c r="F183" s="140"/>
      <c r="G183" s="10" t="s">
        <v>25</v>
      </c>
      <c r="H183" s="13">
        <f t="shared" ref="H183:H193" si="56">SUM(J183:M183)</f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</row>
    <row r="184" spans="1:14" x14ac:dyDescent="0.25">
      <c r="A184" s="154"/>
      <c r="B184" s="140"/>
      <c r="C184" s="140"/>
      <c r="D184" s="140"/>
      <c r="E184" s="140"/>
      <c r="F184" s="140"/>
      <c r="G184" s="10" t="s">
        <v>29</v>
      </c>
      <c r="H184" s="13">
        <f t="shared" si="56"/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</row>
    <row r="185" spans="1:14" x14ac:dyDescent="0.25">
      <c r="A185" s="154"/>
      <c r="B185" s="140"/>
      <c r="C185" s="140"/>
      <c r="D185" s="140"/>
      <c r="E185" s="140"/>
      <c r="F185" s="140"/>
      <c r="G185" s="10" t="s">
        <v>11</v>
      </c>
      <c r="H185" s="13">
        <f t="shared" si="56"/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</row>
    <row r="186" spans="1:14" x14ac:dyDescent="0.25">
      <c r="A186" s="154"/>
      <c r="B186" s="140"/>
      <c r="C186" s="140"/>
      <c r="D186" s="140"/>
      <c r="E186" s="140"/>
      <c r="F186" s="140"/>
      <c r="G186" s="10" t="s">
        <v>36</v>
      </c>
      <c r="H186" s="13">
        <f t="shared" si="56"/>
        <v>910</v>
      </c>
      <c r="I186" s="13">
        <f>L186</f>
        <v>910</v>
      </c>
      <c r="J186" s="13">
        <v>0</v>
      </c>
      <c r="K186" s="13">
        <v>0</v>
      </c>
      <c r="L186" s="13">
        <f>634.8+275.2</f>
        <v>910</v>
      </c>
      <c r="M186" s="13">
        <v>0</v>
      </c>
    </row>
    <row r="187" spans="1:14" x14ac:dyDescent="0.25">
      <c r="A187" s="154"/>
      <c r="B187" s="140"/>
      <c r="C187" s="140"/>
      <c r="D187" s="140"/>
      <c r="E187" s="140"/>
      <c r="F187" s="140"/>
      <c r="G187" s="10" t="s">
        <v>37</v>
      </c>
      <c r="H187" s="13">
        <f t="shared" si="56"/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</row>
    <row r="188" spans="1:14" x14ac:dyDescent="0.25">
      <c r="A188" s="154"/>
      <c r="B188" s="140"/>
      <c r="C188" s="140"/>
      <c r="D188" s="140"/>
      <c r="E188" s="140"/>
      <c r="F188" s="140"/>
      <c r="G188" s="10" t="s">
        <v>38</v>
      </c>
      <c r="H188" s="13">
        <f t="shared" si="56"/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0</v>
      </c>
    </row>
    <row r="189" spans="1:14" x14ac:dyDescent="0.25">
      <c r="A189" s="154"/>
      <c r="B189" s="140"/>
      <c r="C189" s="140"/>
      <c r="D189" s="140"/>
      <c r="E189" s="140"/>
      <c r="F189" s="140"/>
      <c r="G189" s="10" t="s">
        <v>57</v>
      </c>
      <c r="H189" s="13">
        <f t="shared" si="56"/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</row>
    <row r="190" spans="1:14" x14ac:dyDescent="0.25">
      <c r="A190" s="154"/>
      <c r="B190" s="140"/>
      <c r="C190" s="140"/>
      <c r="D190" s="140"/>
      <c r="E190" s="140"/>
      <c r="F190" s="140"/>
      <c r="G190" s="10" t="s">
        <v>58</v>
      </c>
      <c r="H190" s="13">
        <f t="shared" si="56"/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0</v>
      </c>
    </row>
    <row r="191" spans="1:14" x14ac:dyDescent="0.25">
      <c r="A191" s="154"/>
      <c r="B191" s="140"/>
      <c r="C191" s="140"/>
      <c r="D191" s="140"/>
      <c r="E191" s="140"/>
      <c r="F191" s="140"/>
      <c r="G191" s="10" t="s">
        <v>60</v>
      </c>
      <c r="H191" s="13">
        <f t="shared" si="56"/>
        <v>0</v>
      </c>
      <c r="I191" s="13">
        <v>0</v>
      </c>
      <c r="J191" s="13">
        <v>0</v>
      </c>
      <c r="K191" s="13">
        <v>0</v>
      </c>
      <c r="L191" s="13">
        <v>0</v>
      </c>
      <c r="M191" s="13">
        <v>0</v>
      </c>
    </row>
    <row r="192" spans="1:14" x14ac:dyDescent="0.25">
      <c r="A192" s="154"/>
      <c r="B192" s="140"/>
      <c r="C192" s="140"/>
      <c r="D192" s="140"/>
      <c r="E192" s="140"/>
      <c r="F192" s="140"/>
      <c r="G192" s="10" t="s">
        <v>61</v>
      </c>
      <c r="H192" s="13">
        <f t="shared" si="56"/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</row>
    <row r="193" spans="1:32" x14ac:dyDescent="0.25">
      <c r="A193" s="154"/>
      <c r="B193" s="140"/>
      <c r="C193" s="140"/>
      <c r="D193" s="140"/>
      <c r="E193" s="140"/>
      <c r="F193" s="140"/>
      <c r="G193" s="10" t="s">
        <v>62</v>
      </c>
      <c r="H193" s="13">
        <f t="shared" si="56"/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0</v>
      </c>
    </row>
    <row r="194" spans="1:32" x14ac:dyDescent="0.25">
      <c r="A194" s="154"/>
      <c r="B194" s="140"/>
      <c r="C194" s="140"/>
      <c r="D194" s="140"/>
      <c r="E194" s="140"/>
      <c r="F194" s="140"/>
      <c r="G194" s="10" t="s">
        <v>115</v>
      </c>
      <c r="H194" s="13">
        <f t="shared" ref="H194" si="57">SUM(J194:M194)</f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</row>
    <row r="195" spans="1:32" ht="94.7" customHeight="1" x14ac:dyDescent="0.25">
      <c r="A195" s="96" t="s">
        <v>75</v>
      </c>
      <c r="B195" s="99" t="s">
        <v>49</v>
      </c>
      <c r="C195" s="99" t="s">
        <v>50</v>
      </c>
      <c r="D195" s="42">
        <v>26293.8</v>
      </c>
      <c r="E195" s="99" t="s">
        <v>44</v>
      </c>
      <c r="F195" s="93">
        <v>2018</v>
      </c>
      <c r="G195" s="9" t="s">
        <v>91</v>
      </c>
      <c r="H195" s="13">
        <f>SUM(J195:M195)</f>
        <v>1000</v>
      </c>
      <c r="I195" s="13">
        <f>SUM(I196:I206)</f>
        <v>1000</v>
      </c>
      <c r="J195" s="13">
        <f t="shared" ref="J195:M195" si="58">SUM(J196:J206)</f>
        <v>0</v>
      </c>
      <c r="K195" s="13">
        <f t="shared" si="58"/>
        <v>0</v>
      </c>
      <c r="L195" s="13">
        <f t="shared" si="58"/>
        <v>1000</v>
      </c>
      <c r="M195" s="13">
        <f t="shared" si="58"/>
        <v>0</v>
      </c>
    </row>
    <row r="196" spans="1:32" x14ac:dyDescent="0.25">
      <c r="A196" s="60"/>
      <c r="B196" s="89"/>
      <c r="C196" s="89"/>
      <c r="D196" s="89"/>
      <c r="E196" s="89"/>
      <c r="F196" s="105"/>
      <c r="G196" s="22" t="s">
        <v>25</v>
      </c>
      <c r="H196" s="13">
        <f t="shared" ref="H196:H206" si="59">SUM(J196:M196)</f>
        <v>0</v>
      </c>
      <c r="I196" s="20">
        <v>0</v>
      </c>
      <c r="J196" s="20">
        <v>0</v>
      </c>
      <c r="K196" s="20">
        <v>0</v>
      </c>
      <c r="L196" s="20">
        <v>0</v>
      </c>
      <c r="M196" s="20">
        <v>0</v>
      </c>
    </row>
    <row r="197" spans="1:32" x14ac:dyDescent="0.25">
      <c r="A197" s="60"/>
      <c r="B197" s="89"/>
      <c r="C197" s="89"/>
      <c r="D197" s="89"/>
      <c r="E197" s="89"/>
      <c r="F197" s="105"/>
      <c r="G197" s="22" t="s">
        <v>29</v>
      </c>
      <c r="H197" s="13">
        <f t="shared" si="59"/>
        <v>0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</row>
    <row r="198" spans="1:32" x14ac:dyDescent="0.25">
      <c r="A198" s="60"/>
      <c r="B198" s="89"/>
      <c r="C198" s="89"/>
      <c r="D198" s="89"/>
      <c r="E198" s="89"/>
      <c r="F198" s="105"/>
      <c r="G198" s="10" t="s">
        <v>11</v>
      </c>
      <c r="H198" s="13">
        <f t="shared" si="59"/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</row>
    <row r="199" spans="1:32" x14ac:dyDescent="0.25">
      <c r="A199" s="60"/>
      <c r="B199" s="89"/>
      <c r="C199" s="89"/>
      <c r="D199" s="89"/>
      <c r="E199" s="89"/>
      <c r="F199" s="105"/>
      <c r="G199" s="22" t="s">
        <v>36</v>
      </c>
      <c r="H199" s="13">
        <f t="shared" si="59"/>
        <v>1000</v>
      </c>
      <c r="I199" s="20">
        <v>1000</v>
      </c>
      <c r="J199" s="20">
        <v>0</v>
      </c>
      <c r="K199" s="20">
        <v>0</v>
      </c>
      <c r="L199" s="20">
        <v>1000</v>
      </c>
      <c r="M199" s="20">
        <v>0</v>
      </c>
    </row>
    <row r="200" spans="1:32" x14ac:dyDescent="0.25">
      <c r="A200" s="60"/>
      <c r="B200" s="89"/>
      <c r="C200" s="89"/>
      <c r="D200" s="89"/>
      <c r="E200" s="89"/>
      <c r="F200" s="105"/>
      <c r="G200" s="10" t="s">
        <v>37</v>
      </c>
      <c r="H200" s="13">
        <f t="shared" si="59"/>
        <v>0</v>
      </c>
      <c r="I200" s="13">
        <f t="shared" ref="I200:M200" si="60">K200+L200+M200</f>
        <v>0</v>
      </c>
      <c r="J200" s="13">
        <f t="shared" si="60"/>
        <v>0</v>
      </c>
      <c r="K200" s="13">
        <f t="shared" si="60"/>
        <v>0</v>
      </c>
      <c r="L200" s="13">
        <f t="shared" si="60"/>
        <v>0</v>
      </c>
      <c r="M200" s="13">
        <f t="shared" si="60"/>
        <v>0</v>
      </c>
    </row>
    <row r="201" spans="1:32" x14ac:dyDescent="0.25">
      <c r="A201" s="60"/>
      <c r="B201" s="89"/>
      <c r="C201" s="89"/>
      <c r="D201" s="89"/>
      <c r="E201" s="89"/>
      <c r="F201" s="105"/>
      <c r="G201" s="10" t="s">
        <v>38</v>
      </c>
      <c r="H201" s="13">
        <f t="shared" si="59"/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0</v>
      </c>
      <c r="AF201" s="39"/>
    </row>
    <row r="202" spans="1:32" x14ac:dyDescent="0.25">
      <c r="A202" s="60"/>
      <c r="B202" s="89"/>
      <c r="C202" s="89"/>
      <c r="D202" s="89"/>
      <c r="E202" s="89"/>
      <c r="F202" s="105"/>
      <c r="G202" s="10" t="s">
        <v>57</v>
      </c>
      <c r="H202" s="13">
        <f t="shared" si="59"/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</row>
    <row r="203" spans="1:32" x14ac:dyDescent="0.25">
      <c r="A203" s="60"/>
      <c r="B203" s="89"/>
      <c r="C203" s="89"/>
      <c r="D203" s="89"/>
      <c r="E203" s="89"/>
      <c r="F203" s="105"/>
      <c r="G203" s="10" t="s">
        <v>58</v>
      </c>
      <c r="H203" s="13">
        <f t="shared" si="59"/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</row>
    <row r="204" spans="1:32" x14ac:dyDescent="0.25">
      <c r="A204" s="60"/>
      <c r="B204" s="89"/>
      <c r="C204" s="89"/>
      <c r="D204" s="89"/>
      <c r="E204" s="89"/>
      <c r="F204" s="105"/>
      <c r="G204" s="22" t="s">
        <v>60</v>
      </c>
      <c r="H204" s="20">
        <f t="shared" si="59"/>
        <v>0</v>
      </c>
      <c r="I204" s="20">
        <v>0</v>
      </c>
      <c r="J204" s="20">
        <v>0</v>
      </c>
      <c r="K204" s="20">
        <v>0</v>
      </c>
      <c r="L204" s="20">
        <v>0</v>
      </c>
      <c r="M204" s="20">
        <v>0</v>
      </c>
    </row>
    <row r="205" spans="1:32" x14ac:dyDescent="0.25">
      <c r="A205" s="61"/>
      <c r="B205" s="84"/>
      <c r="C205" s="84"/>
      <c r="D205" s="84"/>
      <c r="E205" s="84"/>
      <c r="F205" s="75"/>
      <c r="G205" s="10" t="s">
        <v>61</v>
      </c>
      <c r="H205" s="13">
        <f t="shared" si="59"/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</row>
    <row r="206" spans="1:32" ht="13.7" customHeight="1" x14ac:dyDescent="0.25">
      <c r="A206" s="60"/>
      <c r="B206" s="105"/>
      <c r="C206" s="105"/>
      <c r="D206" s="105"/>
      <c r="E206" s="105"/>
      <c r="F206" s="83"/>
      <c r="G206" s="22" t="s">
        <v>62</v>
      </c>
      <c r="H206" s="20">
        <f t="shared" si="59"/>
        <v>0</v>
      </c>
      <c r="I206" s="20">
        <v>0</v>
      </c>
      <c r="J206" s="20">
        <v>0</v>
      </c>
      <c r="K206" s="20">
        <v>0</v>
      </c>
      <c r="L206" s="20">
        <v>0</v>
      </c>
      <c r="M206" s="20">
        <v>0</v>
      </c>
    </row>
    <row r="207" spans="1:32" ht="93" hidden="1" customHeight="1" x14ac:dyDescent="0.25">
      <c r="A207" s="97" t="s">
        <v>102</v>
      </c>
      <c r="B207" s="104" t="s">
        <v>108</v>
      </c>
      <c r="C207" s="104" t="s">
        <v>101</v>
      </c>
      <c r="D207" s="173">
        <v>148757.1</v>
      </c>
      <c r="E207" s="104" t="s">
        <v>105</v>
      </c>
      <c r="F207" s="53">
        <v>2022</v>
      </c>
      <c r="G207" s="9" t="s">
        <v>91</v>
      </c>
      <c r="H207" s="13">
        <f>SUM(J207:M207)</f>
        <v>0</v>
      </c>
      <c r="I207" s="13">
        <f>SUM(I208:I218)</f>
        <v>0</v>
      </c>
      <c r="J207" s="13">
        <f t="shared" ref="J207:M207" si="61">SUM(J208:J218)</f>
        <v>0</v>
      </c>
      <c r="K207" s="13">
        <f t="shared" si="61"/>
        <v>0</v>
      </c>
      <c r="L207" s="13">
        <f t="shared" si="61"/>
        <v>0</v>
      </c>
      <c r="M207" s="13">
        <f t="shared" si="61"/>
        <v>0</v>
      </c>
    </row>
    <row r="208" spans="1:32" ht="14.45" hidden="1" x14ac:dyDescent="0.25">
      <c r="A208" s="97"/>
      <c r="B208" s="104"/>
      <c r="C208" s="104"/>
      <c r="D208" s="174"/>
      <c r="E208" s="104"/>
      <c r="F208" s="53"/>
      <c r="G208" s="22" t="s">
        <v>25</v>
      </c>
      <c r="H208" s="13">
        <f t="shared" ref="H208:H218" si="62">SUM(J208:M208)</f>
        <v>0</v>
      </c>
      <c r="I208" s="20">
        <v>0</v>
      </c>
      <c r="J208" s="20">
        <v>0</v>
      </c>
      <c r="K208" s="20">
        <v>0</v>
      </c>
      <c r="L208" s="20">
        <v>0</v>
      </c>
      <c r="M208" s="20">
        <v>0</v>
      </c>
    </row>
    <row r="209" spans="1:15" ht="14.45" hidden="1" x14ac:dyDescent="0.25">
      <c r="A209" s="97"/>
      <c r="B209" s="104"/>
      <c r="C209" s="104"/>
      <c r="D209" s="174"/>
      <c r="E209" s="104"/>
      <c r="F209" s="53"/>
      <c r="G209" s="22" t="s">
        <v>29</v>
      </c>
      <c r="H209" s="13">
        <f t="shared" si="62"/>
        <v>0</v>
      </c>
      <c r="I209" s="20">
        <v>0</v>
      </c>
      <c r="J209" s="20">
        <v>0</v>
      </c>
      <c r="K209" s="20">
        <v>0</v>
      </c>
      <c r="L209" s="20">
        <v>0</v>
      </c>
      <c r="M209" s="20">
        <v>0</v>
      </c>
    </row>
    <row r="210" spans="1:15" ht="14.45" hidden="1" x14ac:dyDescent="0.25">
      <c r="A210" s="97"/>
      <c r="B210" s="104"/>
      <c r="C210" s="104"/>
      <c r="D210" s="174"/>
      <c r="E210" s="104"/>
      <c r="F210" s="53"/>
      <c r="G210" s="22" t="s">
        <v>11</v>
      </c>
      <c r="H210" s="13">
        <f t="shared" si="62"/>
        <v>0</v>
      </c>
      <c r="I210" s="20">
        <v>0</v>
      </c>
      <c r="J210" s="20">
        <v>0</v>
      </c>
      <c r="K210" s="20">
        <v>0</v>
      </c>
      <c r="L210" s="20">
        <v>0</v>
      </c>
      <c r="M210" s="20">
        <v>0</v>
      </c>
    </row>
    <row r="211" spans="1:15" ht="14.45" hidden="1" x14ac:dyDescent="0.25">
      <c r="A211" s="97"/>
      <c r="B211" s="104"/>
      <c r="C211" s="104"/>
      <c r="D211" s="174"/>
      <c r="E211" s="104"/>
      <c r="F211" s="53"/>
      <c r="G211" s="22" t="s">
        <v>36</v>
      </c>
      <c r="H211" s="13">
        <f t="shared" si="62"/>
        <v>0</v>
      </c>
      <c r="I211" s="20">
        <v>0</v>
      </c>
      <c r="J211" s="20">
        <v>0</v>
      </c>
      <c r="K211" s="20">
        <v>0</v>
      </c>
      <c r="L211" s="20">
        <v>0</v>
      </c>
      <c r="M211" s="20">
        <v>0</v>
      </c>
    </row>
    <row r="212" spans="1:15" ht="14.45" hidden="1" x14ac:dyDescent="0.25">
      <c r="A212" s="97"/>
      <c r="B212" s="104"/>
      <c r="C212" s="104"/>
      <c r="D212" s="174"/>
      <c r="E212" s="104"/>
      <c r="F212" s="53"/>
      <c r="G212" s="10" t="s">
        <v>37</v>
      </c>
      <c r="H212" s="13">
        <f t="shared" si="62"/>
        <v>0</v>
      </c>
      <c r="I212" s="13">
        <f t="shared" ref="I212" si="63">K212+L212+M212</f>
        <v>0</v>
      </c>
      <c r="J212" s="13">
        <f t="shared" ref="J212" si="64">L212+M212+N212</f>
        <v>0</v>
      </c>
      <c r="K212" s="13">
        <f t="shared" ref="K212" si="65">M212+N212+O212</f>
        <v>0</v>
      </c>
      <c r="L212" s="13">
        <f t="shared" ref="L212" si="66">N212+O212+P212</f>
        <v>0</v>
      </c>
      <c r="M212" s="13">
        <f t="shared" ref="M212" si="67">O212+P212+Q212</f>
        <v>0</v>
      </c>
    </row>
    <row r="213" spans="1:15" hidden="1" x14ac:dyDescent="0.25">
      <c r="A213" s="98"/>
      <c r="B213" s="106"/>
      <c r="C213" s="106"/>
      <c r="D213" s="174"/>
      <c r="E213" s="106"/>
      <c r="F213" s="81"/>
      <c r="G213" s="10" t="s">
        <v>38</v>
      </c>
      <c r="H213" s="13">
        <f t="shared" si="62"/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0</v>
      </c>
    </row>
    <row r="214" spans="1:15" hidden="1" x14ac:dyDescent="0.25">
      <c r="A214" s="98"/>
      <c r="B214" s="106"/>
      <c r="C214" s="106"/>
      <c r="D214" s="106"/>
      <c r="E214" s="106"/>
      <c r="F214" s="81"/>
      <c r="G214" s="10" t="s">
        <v>57</v>
      </c>
      <c r="H214" s="13">
        <f t="shared" si="62"/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</row>
    <row r="215" spans="1:15" hidden="1" x14ac:dyDescent="0.25">
      <c r="A215" s="98"/>
      <c r="B215" s="106"/>
      <c r="C215" s="106"/>
      <c r="D215" s="106"/>
      <c r="E215" s="106"/>
      <c r="F215" s="81"/>
      <c r="G215" s="10" t="s">
        <v>58</v>
      </c>
      <c r="H215" s="13">
        <f t="shared" si="62"/>
        <v>0</v>
      </c>
      <c r="I215" s="13">
        <v>0</v>
      </c>
      <c r="J215" s="13">
        <v>0</v>
      </c>
      <c r="K215" s="13">
        <f>115000+500-115500</f>
        <v>0</v>
      </c>
      <c r="L215" s="13">
        <f>148769.4-115000-541.6+29.3-24420.1-1907.4-6929.6</f>
        <v>0</v>
      </c>
      <c r="M215" s="13">
        <v>0</v>
      </c>
    </row>
    <row r="216" spans="1:15" hidden="1" x14ac:dyDescent="0.25">
      <c r="A216" s="98"/>
      <c r="B216" s="106"/>
      <c r="C216" s="106"/>
      <c r="D216" s="106"/>
      <c r="E216" s="106"/>
      <c r="F216" s="81"/>
      <c r="G216" s="10" t="s">
        <v>60</v>
      </c>
      <c r="H216" s="13">
        <f t="shared" si="62"/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0</v>
      </c>
    </row>
    <row r="217" spans="1:15" hidden="1" x14ac:dyDescent="0.25">
      <c r="A217" s="98"/>
      <c r="B217" s="106"/>
      <c r="C217" s="106"/>
      <c r="D217" s="106"/>
      <c r="E217" s="106"/>
      <c r="F217" s="81"/>
      <c r="G217" s="22" t="s">
        <v>61</v>
      </c>
      <c r="H217" s="20">
        <f t="shared" si="62"/>
        <v>0</v>
      </c>
      <c r="I217" s="20">
        <v>0</v>
      </c>
      <c r="J217" s="20">
        <v>0</v>
      </c>
      <c r="K217" s="20">
        <v>0</v>
      </c>
      <c r="L217" s="20">
        <v>0</v>
      </c>
      <c r="M217" s="20">
        <v>0</v>
      </c>
    </row>
    <row r="218" spans="1:15" hidden="1" x14ac:dyDescent="0.25">
      <c r="A218" s="98"/>
      <c r="B218" s="106"/>
      <c r="C218" s="106"/>
      <c r="D218" s="106"/>
      <c r="E218" s="106"/>
      <c r="F218" s="81"/>
      <c r="G218" s="10" t="s">
        <v>62</v>
      </c>
      <c r="H218" s="13">
        <f t="shared" si="62"/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</row>
    <row r="219" spans="1:15" ht="86.45" hidden="1" x14ac:dyDescent="0.25">
      <c r="A219" s="97" t="s">
        <v>97</v>
      </c>
      <c r="B219" s="104" t="s">
        <v>30</v>
      </c>
      <c r="C219" s="104" t="s">
        <v>31</v>
      </c>
      <c r="D219" s="104" t="s">
        <v>32</v>
      </c>
      <c r="E219" s="104" t="s">
        <v>14</v>
      </c>
      <c r="F219" s="53" t="s">
        <v>39</v>
      </c>
      <c r="G219" s="9" t="s">
        <v>92</v>
      </c>
      <c r="H219" s="13">
        <f>SUM(J219:M219)</f>
        <v>322.60000000000002</v>
      </c>
      <c r="I219" s="13">
        <f>I220+I222+I223+I224+I225+I226+I227+I228+I229+I230+I231+I232</f>
        <v>0</v>
      </c>
      <c r="J219" s="13">
        <f t="shared" ref="J219:N219" si="68">J220+J222+J223+J224+J225+J226+J227+J228+J229+J230+J231+J232</f>
        <v>0</v>
      </c>
      <c r="K219" s="13">
        <f t="shared" si="68"/>
        <v>0</v>
      </c>
      <c r="L219" s="13">
        <f t="shared" si="68"/>
        <v>322.60000000000002</v>
      </c>
      <c r="M219" s="13">
        <f t="shared" si="68"/>
        <v>0</v>
      </c>
      <c r="N219" s="23">
        <f t="shared" si="68"/>
        <v>0</v>
      </c>
      <c r="O219" s="24"/>
    </row>
    <row r="220" spans="1:15" ht="14.45" hidden="1" x14ac:dyDescent="0.25">
      <c r="A220" s="97"/>
      <c r="B220" s="104"/>
      <c r="C220" s="104"/>
      <c r="D220" s="104"/>
      <c r="E220" s="104"/>
      <c r="F220" s="53"/>
      <c r="G220" s="10" t="s">
        <v>9</v>
      </c>
      <c r="H220" s="13">
        <f t="shared" ref="H220:H232" si="69">SUM(J220:M220)</f>
        <v>322.60000000000002</v>
      </c>
      <c r="I220" s="13">
        <f t="shared" ref="I220:M220" si="70">I221</f>
        <v>0</v>
      </c>
      <c r="J220" s="13">
        <f t="shared" si="70"/>
        <v>0</v>
      </c>
      <c r="K220" s="13">
        <f t="shared" si="70"/>
        <v>0</v>
      </c>
      <c r="L220" s="13">
        <f>L221</f>
        <v>322.60000000000002</v>
      </c>
      <c r="M220" s="13">
        <f t="shared" si="70"/>
        <v>0</v>
      </c>
    </row>
    <row r="221" spans="1:15" ht="72" hidden="1" x14ac:dyDescent="0.25">
      <c r="A221" s="97"/>
      <c r="B221" s="104"/>
      <c r="C221" s="104"/>
      <c r="D221" s="104"/>
      <c r="E221" s="104"/>
      <c r="F221" s="53"/>
      <c r="G221" s="11" t="s">
        <v>35</v>
      </c>
      <c r="H221" s="28">
        <f t="shared" si="69"/>
        <v>322.60000000000002</v>
      </c>
      <c r="I221" s="28">
        <v>0</v>
      </c>
      <c r="J221" s="28">
        <v>0</v>
      </c>
      <c r="K221" s="28">
        <v>0</v>
      </c>
      <c r="L221" s="28">
        <v>322.60000000000002</v>
      </c>
      <c r="M221" s="28">
        <v>0</v>
      </c>
    </row>
    <row r="222" spans="1:15" hidden="1" x14ac:dyDescent="0.25">
      <c r="A222" s="98"/>
      <c r="B222" s="106"/>
      <c r="C222" s="106"/>
      <c r="D222" s="106"/>
      <c r="E222" s="106"/>
      <c r="F222" s="81"/>
      <c r="G222" s="10" t="s">
        <v>29</v>
      </c>
      <c r="H222" s="13">
        <f t="shared" si="69"/>
        <v>0</v>
      </c>
      <c r="I222" s="13">
        <v>0</v>
      </c>
      <c r="J222" s="13">
        <v>0</v>
      </c>
      <c r="K222" s="13">
        <v>0</v>
      </c>
      <c r="L222" s="13">
        <v>0</v>
      </c>
      <c r="M222" s="13">
        <v>0</v>
      </c>
      <c r="N222" s="13">
        <v>0</v>
      </c>
    </row>
    <row r="223" spans="1:15" hidden="1" x14ac:dyDescent="0.25">
      <c r="A223" s="98"/>
      <c r="B223" s="106"/>
      <c r="C223" s="106"/>
      <c r="D223" s="106"/>
      <c r="E223" s="106"/>
      <c r="F223" s="81"/>
      <c r="G223" s="10" t="s">
        <v>11</v>
      </c>
      <c r="H223" s="13">
        <f t="shared" si="69"/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v>0</v>
      </c>
    </row>
    <row r="224" spans="1:15" hidden="1" x14ac:dyDescent="0.25">
      <c r="A224" s="98"/>
      <c r="B224" s="106"/>
      <c r="C224" s="106"/>
      <c r="D224" s="106"/>
      <c r="E224" s="106"/>
      <c r="F224" s="81"/>
      <c r="G224" s="10" t="s">
        <v>36</v>
      </c>
      <c r="H224" s="13">
        <f t="shared" si="69"/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</row>
    <row r="225" spans="1:14" hidden="1" x14ac:dyDescent="0.25">
      <c r="A225" s="98"/>
      <c r="B225" s="106"/>
      <c r="C225" s="106"/>
      <c r="D225" s="106"/>
      <c r="E225" s="106"/>
      <c r="F225" s="81"/>
      <c r="G225" s="10" t="s">
        <v>38</v>
      </c>
      <c r="H225" s="13">
        <f t="shared" si="69"/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</row>
    <row r="226" spans="1:14" hidden="1" x14ac:dyDescent="0.25">
      <c r="A226" s="98"/>
      <c r="B226" s="106"/>
      <c r="C226" s="106"/>
      <c r="D226" s="106"/>
      <c r="E226" s="106"/>
      <c r="F226" s="81"/>
      <c r="G226" s="10" t="s">
        <v>37</v>
      </c>
      <c r="H226" s="13">
        <f t="shared" si="69"/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</row>
    <row r="227" spans="1:14" hidden="1" x14ac:dyDescent="0.25">
      <c r="A227" s="98"/>
      <c r="B227" s="106"/>
      <c r="C227" s="106"/>
      <c r="D227" s="106"/>
      <c r="E227" s="106"/>
      <c r="F227" s="81"/>
      <c r="G227" s="10" t="s">
        <v>38</v>
      </c>
      <c r="H227" s="13">
        <f t="shared" si="69"/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</row>
    <row r="228" spans="1:14" hidden="1" x14ac:dyDescent="0.25">
      <c r="A228" s="98"/>
      <c r="B228" s="106"/>
      <c r="C228" s="106"/>
      <c r="D228" s="106"/>
      <c r="E228" s="106"/>
      <c r="F228" s="81"/>
      <c r="G228" s="10" t="s">
        <v>64</v>
      </c>
      <c r="H228" s="13">
        <f t="shared" si="69"/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</row>
    <row r="229" spans="1:14" hidden="1" x14ac:dyDescent="0.25">
      <c r="A229" s="98"/>
      <c r="B229" s="106"/>
      <c r="C229" s="106"/>
      <c r="D229" s="106"/>
      <c r="E229" s="106"/>
      <c r="F229" s="81"/>
      <c r="G229" s="10" t="s">
        <v>58</v>
      </c>
      <c r="H229" s="13">
        <f t="shared" si="69"/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</row>
    <row r="230" spans="1:14" hidden="1" x14ac:dyDescent="0.25">
      <c r="A230" s="98"/>
      <c r="B230" s="106"/>
      <c r="C230" s="106"/>
      <c r="D230" s="106"/>
      <c r="E230" s="106"/>
      <c r="F230" s="81"/>
      <c r="G230" s="10" t="s">
        <v>60</v>
      </c>
      <c r="H230" s="13">
        <f t="shared" si="69"/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</row>
    <row r="231" spans="1:14" hidden="1" x14ac:dyDescent="0.25">
      <c r="A231" s="98"/>
      <c r="B231" s="106"/>
      <c r="C231" s="106"/>
      <c r="D231" s="106"/>
      <c r="E231" s="106"/>
      <c r="F231" s="81"/>
      <c r="G231" s="10" t="s">
        <v>61</v>
      </c>
      <c r="H231" s="13">
        <f t="shared" si="69"/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0</v>
      </c>
    </row>
    <row r="232" spans="1:14" ht="11.1" hidden="1" customHeight="1" x14ac:dyDescent="0.25">
      <c r="A232" s="98"/>
      <c r="B232" s="106"/>
      <c r="C232" s="106"/>
      <c r="D232" s="106"/>
      <c r="E232" s="106"/>
      <c r="F232" s="81"/>
      <c r="G232" s="10" t="s">
        <v>62</v>
      </c>
      <c r="H232" s="13">
        <f t="shared" si="69"/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</row>
    <row r="233" spans="1:14" ht="15" customHeight="1" x14ac:dyDescent="0.25">
      <c r="A233" s="98"/>
      <c r="B233" s="106"/>
      <c r="C233" s="106"/>
      <c r="D233" s="106"/>
      <c r="E233" s="106"/>
      <c r="F233" s="81"/>
      <c r="G233" s="10" t="s">
        <v>115</v>
      </c>
      <c r="H233" s="13">
        <f t="shared" ref="H233" si="71">SUM(J233:M233)</f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0</v>
      </c>
      <c r="N233" s="25"/>
    </row>
    <row r="234" spans="1:14" ht="105" x14ac:dyDescent="0.25">
      <c r="A234" s="92" t="s">
        <v>93</v>
      </c>
      <c r="B234" s="93" t="s">
        <v>49</v>
      </c>
      <c r="C234" s="93" t="s">
        <v>42</v>
      </c>
      <c r="D234" s="107">
        <v>1556740.8</v>
      </c>
      <c r="E234" s="110" t="s">
        <v>43</v>
      </c>
      <c r="F234" s="93" t="s">
        <v>65</v>
      </c>
      <c r="G234" s="9" t="s">
        <v>92</v>
      </c>
      <c r="H234" s="13">
        <f>SUM(J234:M234)</f>
        <v>22443</v>
      </c>
      <c r="I234" s="13">
        <f>SUM(I235:I247)</f>
        <v>22443</v>
      </c>
      <c r="J234" s="13">
        <f t="shared" ref="J234:M234" si="72">SUM(J235:J247)</f>
        <v>0</v>
      </c>
      <c r="K234" s="13">
        <f t="shared" si="72"/>
        <v>0</v>
      </c>
      <c r="L234" s="13">
        <f t="shared" si="72"/>
        <v>22443</v>
      </c>
      <c r="M234" s="13">
        <f t="shared" si="72"/>
        <v>0</v>
      </c>
      <c r="N234" s="25"/>
    </row>
    <row r="235" spans="1:14" ht="14.45" customHeight="1" x14ac:dyDescent="0.25">
      <c r="A235" s="69"/>
      <c r="B235" s="106"/>
      <c r="C235" s="106"/>
      <c r="D235" s="106"/>
      <c r="E235" s="113"/>
      <c r="F235" s="106"/>
      <c r="G235" s="10" t="s">
        <v>25</v>
      </c>
      <c r="H235" s="13">
        <f t="shared" ref="H235:I247" si="73">SUM(J235:M235)</f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25"/>
    </row>
    <row r="236" spans="1:14" ht="14.45" customHeight="1" x14ac:dyDescent="0.25">
      <c r="A236" s="69"/>
      <c r="B236" s="106"/>
      <c r="C236" s="106"/>
      <c r="D236" s="106"/>
      <c r="E236" s="113"/>
      <c r="F236" s="106"/>
      <c r="G236" s="10" t="s">
        <v>29</v>
      </c>
      <c r="H236" s="13">
        <f t="shared" si="73"/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25"/>
    </row>
    <row r="237" spans="1:14" ht="14.45" customHeight="1" x14ac:dyDescent="0.25">
      <c r="A237" s="69"/>
      <c r="B237" s="106"/>
      <c r="C237" s="106"/>
      <c r="D237" s="106"/>
      <c r="E237" s="113"/>
      <c r="F237" s="106"/>
      <c r="G237" s="10" t="s">
        <v>11</v>
      </c>
      <c r="H237" s="13">
        <f t="shared" si="73"/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25"/>
    </row>
    <row r="238" spans="1:14" ht="14.45" customHeight="1" x14ac:dyDescent="0.25">
      <c r="A238" s="69"/>
      <c r="B238" s="106"/>
      <c r="C238" s="106"/>
      <c r="D238" s="106"/>
      <c r="E238" s="113"/>
      <c r="F238" s="106"/>
      <c r="G238" s="10" t="s">
        <v>36</v>
      </c>
      <c r="H238" s="13">
        <f t="shared" si="73"/>
        <v>12040</v>
      </c>
      <c r="I238" s="13">
        <f>21464.3-9674.3+1100-900+50</f>
        <v>12040</v>
      </c>
      <c r="J238" s="13">
        <v>0</v>
      </c>
      <c r="K238" s="13">
        <v>0</v>
      </c>
      <c r="L238" s="13">
        <v>12040</v>
      </c>
      <c r="M238" s="13">
        <v>0</v>
      </c>
      <c r="N238" s="25"/>
    </row>
    <row r="239" spans="1:14" ht="14.45" customHeight="1" x14ac:dyDescent="0.25">
      <c r="A239" s="106"/>
      <c r="B239" s="106"/>
      <c r="C239" s="106"/>
      <c r="D239" s="106"/>
      <c r="E239" s="113"/>
      <c r="F239" s="106"/>
      <c r="G239" s="10" t="s">
        <v>37</v>
      </c>
      <c r="H239" s="13">
        <f t="shared" si="73"/>
        <v>10403</v>
      </c>
      <c r="I239" s="13">
        <f t="shared" si="73"/>
        <v>10403</v>
      </c>
      <c r="J239" s="13">
        <v>0</v>
      </c>
      <c r="K239" s="13">
        <v>0</v>
      </c>
      <c r="L239" s="13">
        <v>10403</v>
      </c>
      <c r="M239" s="13">
        <v>0</v>
      </c>
      <c r="N239" s="25"/>
    </row>
    <row r="240" spans="1:14" ht="14.45" customHeight="1" x14ac:dyDescent="0.25">
      <c r="A240" s="106"/>
      <c r="B240" s="106"/>
      <c r="C240" s="106"/>
      <c r="D240" s="106"/>
      <c r="E240" s="113"/>
      <c r="F240" s="106"/>
      <c r="G240" s="10" t="s">
        <v>38</v>
      </c>
      <c r="H240" s="13">
        <f t="shared" si="73"/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25"/>
    </row>
    <row r="241" spans="1:14" ht="14.45" customHeight="1" x14ac:dyDescent="0.25">
      <c r="A241" s="69"/>
      <c r="B241" s="106"/>
      <c r="C241" s="106"/>
      <c r="D241" s="106"/>
      <c r="E241" s="113"/>
      <c r="F241" s="106"/>
      <c r="G241" s="10" t="s">
        <v>37</v>
      </c>
      <c r="H241" s="13">
        <f t="shared" si="73"/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  <c r="N241" s="25"/>
    </row>
    <row r="242" spans="1:14" ht="14.45" customHeight="1" x14ac:dyDescent="0.25">
      <c r="A242" s="69"/>
      <c r="B242" s="106"/>
      <c r="C242" s="106"/>
      <c r="D242" s="106"/>
      <c r="E242" s="113"/>
      <c r="F242" s="106"/>
      <c r="G242" s="22" t="s">
        <v>38</v>
      </c>
      <c r="H242" s="13">
        <f t="shared" si="73"/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25"/>
    </row>
    <row r="243" spans="1:14" ht="14.45" customHeight="1" x14ac:dyDescent="0.25">
      <c r="A243" s="69"/>
      <c r="B243" s="106"/>
      <c r="C243" s="106"/>
      <c r="D243" s="106"/>
      <c r="E243" s="113"/>
      <c r="F243" s="106"/>
      <c r="G243" s="10" t="s">
        <v>64</v>
      </c>
      <c r="H243" s="13">
        <f t="shared" si="73"/>
        <v>0</v>
      </c>
      <c r="I243" s="13">
        <v>0</v>
      </c>
      <c r="J243" s="13">
        <v>0</v>
      </c>
      <c r="K243" s="13">
        <v>0</v>
      </c>
      <c r="L243" s="13">
        <v>0</v>
      </c>
      <c r="M243" s="13">
        <v>0</v>
      </c>
      <c r="N243" s="25"/>
    </row>
    <row r="244" spans="1:14" ht="14.45" customHeight="1" x14ac:dyDescent="0.25">
      <c r="A244" s="69"/>
      <c r="B244" s="106"/>
      <c r="C244" s="106"/>
      <c r="D244" s="106"/>
      <c r="E244" s="113"/>
      <c r="F244" s="106"/>
      <c r="G244" s="10" t="s">
        <v>58</v>
      </c>
      <c r="H244" s="13">
        <f t="shared" si="73"/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25"/>
    </row>
    <row r="245" spans="1:14" ht="14.45" customHeight="1" x14ac:dyDescent="0.25">
      <c r="A245" s="69"/>
      <c r="B245" s="106"/>
      <c r="C245" s="106"/>
      <c r="D245" s="106"/>
      <c r="E245" s="113"/>
      <c r="F245" s="106"/>
      <c r="G245" s="22" t="s">
        <v>60</v>
      </c>
      <c r="H245" s="20">
        <f t="shared" si="73"/>
        <v>0</v>
      </c>
      <c r="I245" s="20">
        <v>0</v>
      </c>
      <c r="J245" s="20">
        <v>0</v>
      </c>
      <c r="K245" s="20">
        <v>0</v>
      </c>
      <c r="L245" s="20">
        <v>0</v>
      </c>
      <c r="M245" s="20">
        <v>0</v>
      </c>
      <c r="N245" s="25"/>
    </row>
    <row r="246" spans="1:14" ht="21" customHeight="1" x14ac:dyDescent="0.25">
      <c r="A246" s="156"/>
      <c r="B246" s="182"/>
      <c r="C246" s="106"/>
      <c r="D246" s="156"/>
      <c r="E246" s="181"/>
      <c r="F246" s="156"/>
      <c r="G246" s="10" t="s">
        <v>61</v>
      </c>
      <c r="H246" s="13">
        <f t="shared" si="73"/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  <c r="N246" s="25"/>
    </row>
    <row r="247" spans="1:14" x14ac:dyDescent="0.25">
      <c r="A247" s="156"/>
      <c r="B247" s="183"/>
      <c r="C247" s="106"/>
      <c r="D247" s="156"/>
      <c r="E247" s="181"/>
      <c r="F247" s="156"/>
      <c r="G247" s="10" t="s">
        <v>62</v>
      </c>
      <c r="H247" s="13">
        <f t="shared" si="73"/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25"/>
    </row>
    <row r="248" spans="1:14" x14ac:dyDescent="0.25">
      <c r="A248" s="106"/>
      <c r="B248" s="114"/>
      <c r="C248" s="106"/>
      <c r="D248" s="106"/>
      <c r="E248" s="113"/>
      <c r="F248" s="106"/>
      <c r="G248" s="10" t="s">
        <v>115</v>
      </c>
      <c r="H248" s="13">
        <f t="shared" ref="H248" si="74">SUM(J248:M248)</f>
        <v>0</v>
      </c>
      <c r="I248" s="13">
        <v>0</v>
      </c>
      <c r="J248" s="13">
        <v>0</v>
      </c>
      <c r="K248" s="13">
        <v>0</v>
      </c>
      <c r="L248" s="13">
        <v>0</v>
      </c>
      <c r="M248" s="13">
        <v>0</v>
      </c>
      <c r="N248" s="25"/>
    </row>
    <row r="249" spans="1:14" ht="105" x14ac:dyDescent="0.25">
      <c r="A249" s="92" t="s">
        <v>94</v>
      </c>
      <c r="B249" s="93"/>
      <c r="C249" s="93"/>
      <c r="D249" s="110"/>
      <c r="E249" s="93"/>
      <c r="F249" s="93"/>
      <c r="G249" s="9" t="s">
        <v>92</v>
      </c>
      <c r="H249" s="13">
        <f>SUM(J249:M249)</f>
        <v>410787.39999999997</v>
      </c>
      <c r="I249" s="13">
        <f>SUM(I250:I260)</f>
        <v>0</v>
      </c>
      <c r="J249" s="13">
        <f t="shared" ref="J249:M249" si="75">SUM(J250:J260)</f>
        <v>0</v>
      </c>
      <c r="K249" s="13">
        <f t="shared" si="75"/>
        <v>390247.8</v>
      </c>
      <c r="L249" s="13">
        <f t="shared" si="75"/>
        <v>20539.599999999999</v>
      </c>
      <c r="M249" s="13">
        <f t="shared" si="75"/>
        <v>0</v>
      </c>
    </row>
    <row r="250" spans="1:14" x14ac:dyDescent="0.25">
      <c r="A250" s="103"/>
      <c r="B250" s="105"/>
      <c r="C250" s="105"/>
      <c r="D250" s="76"/>
      <c r="E250" s="105"/>
      <c r="F250" s="105"/>
      <c r="G250" s="10" t="s">
        <v>25</v>
      </c>
      <c r="H250" s="13">
        <f>SUM(J250:M250)</f>
        <v>0</v>
      </c>
      <c r="I250" s="13">
        <f>I263</f>
        <v>0</v>
      </c>
      <c r="J250" s="13">
        <f>J263</f>
        <v>0</v>
      </c>
      <c r="K250" s="13">
        <f t="shared" ref="K250:M250" si="76">K263</f>
        <v>0</v>
      </c>
      <c r="L250" s="13">
        <f t="shared" si="76"/>
        <v>0</v>
      </c>
      <c r="M250" s="13">
        <f t="shared" si="76"/>
        <v>0</v>
      </c>
    </row>
    <row r="251" spans="1:14" x14ac:dyDescent="0.25">
      <c r="A251" s="103"/>
      <c r="B251" s="105"/>
      <c r="C251" s="105"/>
      <c r="D251" s="76"/>
      <c r="E251" s="105"/>
      <c r="F251" s="105"/>
      <c r="G251" s="10" t="s">
        <v>29</v>
      </c>
      <c r="H251" s="13">
        <f t="shared" ref="H251:H260" si="77">SUM(J251:M251)</f>
        <v>0</v>
      </c>
      <c r="I251" s="13">
        <f t="shared" ref="I251:M251" si="78">I264</f>
        <v>0</v>
      </c>
      <c r="J251" s="13">
        <f t="shared" si="78"/>
        <v>0</v>
      </c>
      <c r="K251" s="13">
        <f t="shared" si="78"/>
        <v>0</v>
      </c>
      <c r="L251" s="13">
        <f t="shared" si="78"/>
        <v>0</v>
      </c>
      <c r="M251" s="13">
        <f t="shared" si="78"/>
        <v>0</v>
      </c>
    </row>
    <row r="252" spans="1:14" x14ac:dyDescent="0.25">
      <c r="A252" s="103"/>
      <c r="B252" s="105"/>
      <c r="C252" s="105"/>
      <c r="D252" s="76"/>
      <c r="E252" s="105"/>
      <c r="F252" s="105"/>
      <c r="G252" s="10" t="s">
        <v>11</v>
      </c>
      <c r="H252" s="13">
        <f t="shared" si="77"/>
        <v>0</v>
      </c>
      <c r="I252" s="13">
        <f t="shared" ref="I252:M252" si="79">I265</f>
        <v>0</v>
      </c>
      <c r="J252" s="13">
        <f t="shared" si="79"/>
        <v>0</v>
      </c>
      <c r="K252" s="13">
        <f t="shared" si="79"/>
        <v>0</v>
      </c>
      <c r="L252" s="13">
        <f t="shared" si="79"/>
        <v>0</v>
      </c>
      <c r="M252" s="13">
        <f t="shared" si="79"/>
        <v>0</v>
      </c>
    </row>
    <row r="253" spans="1:14" x14ac:dyDescent="0.25">
      <c r="A253" s="103"/>
      <c r="B253" s="105"/>
      <c r="C253" s="105"/>
      <c r="D253" s="76"/>
      <c r="E253" s="105"/>
      <c r="F253" s="105"/>
      <c r="G253" s="10" t="s">
        <v>36</v>
      </c>
      <c r="H253" s="13">
        <f t="shared" si="77"/>
        <v>352849.89999999997</v>
      </c>
      <c r="I253" s="13">
        <f t="shared" ref="I253:M253" si="80">I266</f>
        <v>0</v>
      </c>
      <c r="J253" s="13">
        <f t="shared" si="80"/>
        <v>0</v>
      </c>
      <c r="K253" s="13">
        <f>K266</f>
        <v>335207.3</v>
      </c>
      <c r="L253" s="13">
        <f t="shared" si="80"/>
        <v>17642.599999999999</v>
      </c>
      <c r="M253" s="13">
        <f t="shared" si="80"/>
        <v>0</v>
      </c>
    </row>
    <row r="254" spans="1:14" x14ac:dyDescent="0.25">
      <c r="A254" s="103"/>
      <c r="B254" s="105"/>
      <c r="C254" s="105"/>
      <c r="D254" s="76"/>
      <c r="E254" s="105"/>
      <c r="F254" s="105"/>
      <c r="G254" s="10" t="s">
        <v>37</v>
      </c>
      <c r="H254" s="13">
        <f t="shared" si="77"/>
        <v>57937.5</v>
      </c>
      <c r="I254" s="13">
        <f t="shared" ref="I254:M254" si="81">I267</f>
        <v>0</v>
      </c>
      <c r="J254" s="13">
        <f t="shared" si="81"/>
        <v>0</v>
      </c>
      <c r="K254" s="13">
        <f t="shared" si="81"/>
        <v>55040.5</v>
      </c>
      <c r="L254" s="13">
        <f t="shared" si="81"/>
        <v>2897</v>
      </c>
      <c r="M254" s="13">
        <f t="shared" si="81"/>
        <v>0</v>
      </c>
    </row>
    <row r="255" spans="1:14" x14ac:dyDescent="0.25">
      <c r="A255" s="103"/>
      <c r="B255" s="105"/>
      <c r="C255" s="105"/>
      <c r="D255" s="76"/>
      <c r="E255" s="105"/>
      <c r="F255" s="105"/>
      <c r="G255" s="10" t="s">
        <v>38</v>
      </c>
      <c r="H255" s="13">
        <f t="shared" si="77"/>
        <v>0</v>
      </c>
      <c r="I255" s="13">
        <f t="shared" ref="I255:M255" si="82">I268</f>
        <v>0</v>
      </c>
      <c r="J255" s="13">
        <f t="shared" si="82"/>
        <v>0</v>
      </c>
      <c r="K255" s="13">
        <f t="shared" si="82"/>
        <v>0</v>
      </c>
      <c r="L255" s="13">
        <f t="shared" si="82"/>
        <v>0</v>
      </c>
      <c r="M255" s="13">
        <f t="shared" si="82"/>
        <v>0</v>
      </c>
    </row>
    <row r="256" spans="1:14" x14ac:dyDescent="0.25">
      <c r="A256" s="103"/>
      <c r="B256" s="105"/>
      <c r="C256" s="105"/>
      <c r="D256" s="76"/>
      <c r="E256" s="105"/>
      <c r="F256" s="105"/>
      <c r="G256" s="10" t="s">
        <v>64</v>
      </c>
      <c r="H256" s="13">
        <f t="shared" si="77"/>
        <v>0</v>
      </c>
      <c r="I256" s="13">
        <f t="shared" ref="I256:M256" si="83">I269</f>
        <v>0</v>
      </c>
      <c r="J256" s="13">
        <f t="shared" si="83"/>
        <v>0</v>
      </c>
      <c r="K256" s="13">
        <f t="shared" si="83"/>
        <v>0</v>
      </c>
      <c r="L256" s="13">
        <f t="shared" si="83"/>
        <v>0</v>
      </c>
      <c r="M256" s="13">
        <f t="shared" si="83"/>
        <v>0</v>
      </c>
    </row>
    <row r="257" spans="1:13" x14ac:dyDescent="0.25">
      <c r="A257" s="103"/>
      <c r="B257" s="105"/>
      <c r="C257" s="105"/>
      <c r="D257" s="76"/>
      <c r="E257" s="105"/>
      <c r="F257" s="105"/>
      <c r="G257" s="10" t="s">
        <v>58</v>
      </c>
      <c r="H257" s="13">
        <f t="shared" si="77"/>
        <v>0</v>
      </c>
      <c r="I257" s="13">
        <f t="shared" ref="I257:M257" si="84">I270</f>
        <v>0</v>
      </c>
      <c r="J257" s="13">
        <f t="shared" si="84"/>
        <v>0</v>
      </c>
      <c r="K257" s="13">
        <f t="shared" si="84"/>
        <v>0</v>
      </c>
      <c r="L257" s="13">
        <f t="shared" si="84"/>
        <v>0</v>
      </c>
      <c r="M257" s="13">
        <f t="shared" si="84"/>
        <v>0</v>
      </c>
    </row>
    <row r="258" spans="1:13" x14ac:dyDescent="0.25">
      <c r="A258" s="103"/>
      <c r="B258" s="105"/>
      <c r="C258" s="105"/>
      <c r="D258" s="76"/>
      <c r="E258" s="105"/>
      <c r="F258" s="105"/>
      <c r="G258" s="10" t="s">
        <v>60</v>
      </c>
      <c r="H258" s="13">
        <f t="shared" si="77"/>
        <v>0</v>
      </c>
      <c r="I258" s="13">
        <f t="shared" ref="I258:M258" si="85">I271</f>
        <v>0</v>
      </c>
      <c r="J258" s="13">
        <f t="shared" si="85"/>
        <v>0</v>
      </c>
      <c r="K258" s="13">
        <f t="shared" si="85"/>
        <v>0</v>
      </c>
      <c r="L258" s="13">
        <f t="shared" si="85"/>
        <v>0</v>
      </c>
      <c r="M258" s="13">
        <f t="shared" si="85"/>
        <v>0</v>
      </c>
    </row>
    <row r="259" spans="1:13" x14ac:dyDescent="0.25">
      <c r="A259" s="103"/>
      <c r="B259" s="105"/>
      <c r="C259" s="105"/>
      <c r="D259" s="76"/>
      <c r="E259" s="105"/>
      <c r="F259" s="105"/>
      <c r="G259" s="10" t="s">
        <v>61</v>
      </c>
      <c r="H259" s="13">
        <f t="shared" si="77"/>
        <v>0</v>
      </c>
      <c r="I259" s="13">
        <f t="shared" ref="I259:M259" si="86">I272</f>
        <v>0</v>
      </c>
      <c r="J259" s="13">
        <f t="shared" si="86"/>
        <v>0</v>
      </c>
      <c r="K259" s="13">
        <f t="shared" si="86"/>
        <v>0</v>
      </c>
      <c r="L259" s="13">
        <f t="shared" si="86"/>
        <v>0</v>
      </c>
      <c r="M259" s="13">
        <f t="shared" si="86"/>
        <v>0</v>
      </c>
    </row>
    <row r="260" spans="1:13" x14ac:dyDescent="0.25">
      <c r="A260" s="103"/>
      <c r="B260" s="105"/>
      <c r="C260" s="105"/>
      <c r="D260" s="76"/>
      <c r="E260" s="105"/>
      <c r="F260" s="105"/>
      <c r="G260" s="10" t="s">
        <v>62</v>
      </c>
      <c r="H260" s="13">
        <f t="shared" si="77"/>
        <v>0</v>
      </c>
      <c r="I260" s="13">
        <f t="shared" ref="I260:M260" si="87">I273</f>
        <v>0</v>
      </c>
      <c r="J260" s="13">
        <f t="shared" si="87"/>
        <v>0</v>
      </c>
      <c r="K260" s="13">
        <f t="shared" si="87"/>
        <v>0</v>
      </c>
      <c r="L260" s="13">
        <f t="shared" si="87"/>
        <v>0</v>
      </c>
      <c r="M260" s="13">
        <f t="shared" si="87"/>
        <v>0</v>
      </c>
    </row>
    <row r="261" spans="1:13" x14ac:dyDescent="0.25">
      <c r="A261" s="56"/>
      <c r="B261" s="75"/>
      <c r="C261" s="75"/>
      <c r="D261" s="85"/>
      <c r="E261" s="75"/>
      <c r="F261" s="75"/>
      <c r="G261" s="10" t="s">
        <v>115</v>
      </c>
      <c r="H261" s="13">
        <f t="shared" ref="H261" si="88">SUM(J261:M261)</f>
        <v>0</v>
      </c>
      <c r="I261" s="13">
        <f>I275</f>
        <v>0</v>
      </c>
      <c r="J261" s="13">
        <f>J275</f>
        <v>0</v>
      </c>
      <c r="K261" s="13">
        <v>0</v>
      </c>
      <c r="L261" s="13">
        <v>0</v>
      </c>
      <c r="M261" s="13">
        <f>M275</f>
        <v>0</v>
      </c>
    </row>
    <row r="262" spans="1:13" ht="89.25" customHeight="1" x14ac:dyDescent="0.25">
      <c r="A262" s="96" t="s">
        <v>76</v>
      </c>
      <c r="B262" s="139" t="s">
        <v>21</v>
      </c>
      <c r="C262" s="171" t="s">
        <v>28</v>
      </c>
      <c r="D262" s="116">
        <v>372226.58</v>
      </c>
      <c r="E262" s="110" t="s">
        <v>41</v>
      </c>
      <c r="F262" s="93" t="s">
        <v>46</v>
      </c>
      <c r="G262" s="9" t="s">
        <v>91</v>
      </c>
      <c r="H262" s="13">
        <f>SUM(J262:M262)</f>
        <v>410787.39999999997</v>
      </c>
      <c r="I262" s="13">
        <f>SUM(I263:I273)</f>
        <v>0</v>
      </c>
      <c r="J262" s="13">
        <f t="shared" ref="J262:M262" si="89">SUM(J263:J273)</f>
        <v>0</v>
      </c>
      <c r="K262" s="13">
        <f t="shared" si="89"/>
        <v>390247.8</v>
      </c>
      <c r="L262" s="13">
        <f t="shared" si="89"/>
        <v>20539.599999999999</v>
      </c>
      <c r="M262" s="13">
        <f t="shared" si="89"/>
        <v>0</v>
      </c>
    </row>
    <row r="263" spans="1:13" ht="16.350000000000001" customHeight="1" x14ac:dyDescent="0.25">
      <c r="A263" s="141"/>
      <c r="B263" s="155"/>
      <c r="C263" s="172"/>
      <c r="D263" s="175"/>
      <c r="E263" s="172"/>
      <c r="F263" s="155"/>
      <c r="G263" s="10" t="s">
        <v>25</v>
      </c>
      <c r="H263" s="13">
        <f t="shared" ref="H263:H273" si="90">SUM(J263:M263)</f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0</v>
      </c>
    </row>
    <row r="264" spans="1:13" ht="18.399999999999999" customHeight="1" x14ac:dyDescent="0.25">
      <c r="A264" s="141"/>
      <c r="B264" s="155"/>
      <c r="C264" s="172"/>
      <c r="D264" s="175"/>
      <c r="E264" s="172"/>
      <c r="F264" s="155"/>
      <c r="G264" s="10" t="s">
        <v>29</v>
      </c>
      <c r="H264" s="13">
        <f t="shared" si="90"/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</row>
    <row r="265" spans="1:13" ht="15" customHeight="1" x14ac:dyDescent="0.25">
      <c r="A265" s="97"/>
      <c r="B265" s="155"/>
      <c r="C265" s="172"/>
      <c r="D265" s="175"/>
      <c r="E265" s="111"/>
      <c r="F265" s="104"/>
      <c r="G265" s="10" t="s">
        <v>11</v>
      </c>
      <c r="H265" s="13">
        <f t="shared" si="90"/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</row>
    <row r="266" spans="1:13" x14ac:dyDescent="0.25">
      <c r="A266" s="97"/>
      <c r="B266" s="104"/>
      <c r="C266" s="111"/>
      <c r="D266" s="104"/>
      <c r="E266" s="111"/>
      <c r="F266" s="104"/>
      <c r="G266" s="22" t="s">
        <v>36</v>
      </c>
      <c r="H266" s="20">
        <f t="shared" si="90"/>
        <v>352849.89999999997</v>
      </c>
      <c r="I266" s="20">
        <v>0</v>
      </c>
      <c r="J266" s="20">
        <v>0</v>
      </c>
      <c r="K266" s="20">
        <v>335207.3</v>
      </c>
      <c r="L266" s="20">
        <v>17642.599999999999</v>
      </c>
      <c r="M266" s="20">
        <v>0</v>
      </c>
    </row>
    <row r="267" spans="1:13" x14ac:dyDescent="0.25">
      <c r="A267" s="54"/>
      <c r="B267" s="36"/>
      <c r="C267" s="118"/>
      <c r="D267" s="36"/>
      <c r="E267" s="118"/>
      <c r="F267" s="36"/>
      <c r="G267" s="10" t="s">
        <v>37</v>
      </c>
      <c r="H267" s="13">
        <f t="shared" si="90"/>
        <v>57937.5</v>
      </c>
      <c r="I267" s="13">
        <v>0</v>
      </c>
      <c r="J267" s="13">
        <v>0</v>
      </c>
      <c r="K267" s="13">
        <v>55040.5</v>
      </c>
      <c r="L267" s="13">
        <v>2897</v>
      </c>
      <c r="M267" s="13">
        <v>0</v>
      </c>
    </row>
    <row r="268" spans="1:13" x14ac:dyDescent="0.25">
      <c r="A268" s="98"/>
      <c r="B268" s="106"/>
      <c r="C268" s="113"/>
      <c r="D268" s="106"/>
      <c r="E268" s="113"/>
      <c r="F268" s="106"/>
      <c r="G268" s="22" t="s">
        <v>38</v>
      </c>
      <c r="H268" s="20">
        <f t="shared" si="90"/>
        <v>0</v>
      </c>
      <c r="I268" s="20">
        <v>0</v>
      </c>
      <c r="J268" s="20">
        <v>0</v>
      </c>
      <c r="K268" s="20">
        <v>0</v>
      </c>
      <c r="L268" s="20">
        <v>0</v>
      </c>
      <c r="M268" s="20">
        <v>0</v>
      </c>
    </row>
    <row r="269" spans="1:13" x14ac:dyDescent="0.25">
      <c r="A269" s="98"/>
      <c r="B269" s="106"/>
      <c r="C269" s="113"/>
      <c r="D269" s="106"/>
      <c r="E269" s="113"/>
      <c r="F269" s="106"/>
      <c r="G269" s="10" t="s">
        <v>57</v>
      </c>
      <c r="H269" s="13">
        <f t="shared" si="90"/>
        <v>0</v>
      </c>
      <c r="I269" s="13">
        <v>0</v>
      </c>
      <c r="J269" s="13">
        <v>0</v>
      </c>
      <c r="K269" s="13">
        <v>0</v>
      </c>
      <c r="L269" s="13">
        <v>0</v>
      </c>
      <c r="M269" s="13">
        <v>0</v>
      </c>
    </row>
    <row r="270" spans="1:13" x14ac:dyDescent="0.25">
      <c r="A270" s="98"/>
      <c r="B270" s="106"/>
      <c r="C270" s="113"/>
      <c r="D270" s="106"/>
      <c r="E270" s="113"/>
      <c r="F270" s="106"/>
      <c r="G270" s="10" t="s">
        <v>58</v>
      </c>
      <c r="H270" s="13">
        <f t="shared" si="90"/>
        <v>0</v>
      </c>
      <c r="I270" s="13">
        <v>0</v>
      </c>
      <c r="J270" s="13">
        <v>0</v>
      </c>
      <c r="K270" s="13">
        <v>0</v>
      </c>
      <c r="L270" s="13">
        <v>0</v>
      </c>
      <c r="M270" s="13">
        <v>0</v>
      </c>
    </row>
    <row r="271" spans="1:13" x14ac:dyDescent="0.25">
      <c r="A271" s="98"/>
      <c r="B271" s="106"/>
      <c r="C271" s="113"/>
      <c r="D271" s="106"/>
      <c r="E271" s="113"/>
      <c r="F271" s="106"/>
      <c r="G271" s="10" t="s">
        <v>60</v>
      </c>
      <c r="H271" s="13">
        <f t="shared" si="90"/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</row>
    <row r="272" spans="1:13" x14ac:dyDescent="0.25">
      <c r="A272" s="98"/>
      <c r="B272" s="106"/>
      <c r="C272" s="113"/>
      <c r="D272" s="106"/>
      <c r="E272" s="113"/>
      <c r="F272" s="106"/>
      <c r="G272" s="10" t="s">
        <v>61</v>
      </c>
      <c r="H272" s="13">
        <f t="shared" si="90"/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</row>
    <row r="273" spans="1:13" x14ac:dyDescent="0.25">
      <c r="A273" s="98"/>
      <c r="B273" s="106"/>
      <c r="C273" s="113"/>
      <c r="D273" s="106"/>
      <c r="E273" s="113"/>
      <c r="F273" s="106"/>
      <c r="G273" s="10" t="s">
        <v>62</v>
      </c>
      <c r="H273" s="13">
        <f t="shared" si="90"/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</row>
    <row r="274" spans="1:13" x14ac:dyDescent="0.25">
      <c r="A274" s="12"/>
      <c r="B274" s="70"/>
      <c r="C274" s="82"/>
      <c r="D274" s="70"/>
      <c r="E274" s="82"/>
      <c r="F274" s="70"/>
      <c r="G274" s="10" t="s">
        <v>115</v>
      </c>
      <c r="H274" s="13">
        <f t="shared" ref="H274" si="91">SUM(J274:M274)</f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</row>
    <row r="275" spans="1:13" ht="103.7" customHeight="1" x14ac:dyDescent="0.25">
      <c r="A275" s="157" t="s">
        <v>98</v>
      </c>
      <c r="B275" s="139"/>
      <c r="C275" s="139"/>
      <c r="D275" s="139"/>
      <c r="E275" s="139"/>
      <c r="F275" s="139"/>
      <c r="G275" s="9" t="s">
        <v>92</v>
      </c>
      <c r="H275" s="13">
        <f>SUM(J275:M275)</f>
        <v>265451.7</v>
      </c>
      <c r="I275" s="13">
        <f>SUM(I276:I286)</f>
        <v>0</v>
      </c>
      <c r="J275" s="13">
        <f t="shared" ref="J275:L275" si="92">SUM(J276:J286)</f>
        <v>0</v>
      </c>
      <c r="K275" s="13">
        <f t="shared" si="92"/>
        <v>250395.8</v>
      </c>
      <c r="L275" s="13">
        <f t="shared" si="92"/>
        <v>15055.9</v>
      </c>
      <c r="M275" s="13">
        <f t="shared" ref="M275" si="93">M279+M280</f>
        <v>0</v>
      </c>
    </row>
    <row r="276" spans="1:13" ht="14.45" customHeight="1" x14ac:dyDescent="0.25">
      <c r="A276" s="134"/>
      <c r="B276" s="176"/>
      <c r="C276" s="176"/>
      <c r="D276" s="176"/>
      <c r="E276" s="176"/>
      <c r="F276" s="176"/>
      <c r="G276" s="10" t="s">
        <v>25</v>
      </c>
      <c r="H276" s="13">
        <f>H289+H302</f>
        <v>0</v>
      </c>
      <c r="I276" s="13">
        <f>I289+I302</f>
        <v>0</v>
      </c>
      <c r="J276" s="13">
        <f>J289+J302</f>
        <v>0</v>
      </c>
      <c r="K276" s="13">
        <f t="shared" ref="K276:M276" si="94">K289+K302</f>
        <v>0</v>
      </c>
      <c r="L276" s="13">
        <f t="shared" si="94"/>
        <v>0</v>
      </c>
      <c r="M276" s="13">
        <f t="shared" si="94"/>
        <v>0</v>
      </c>
    </row>
    <row r="277" spans="1:13" ht="14.45" customHeight="1" x14ac:dyDescent="0.25">
      <c r="A277" s="134"/>
      <c r="B277" s="176"/>
      <c r="C277" s="176"/>
      <c r="D277" s="176"/>
      <c r="E277" s="176"/>
      <c r="F277" s="176"/>
      <c r="G277" s="10" t="s">
        <v>29</v>
      </c>
      <c r="H277" s="13">
        <f t="shared" ref="H277:I286" si="95">H290+H303</f>
        <v>0</v>
      </c>
      <c r="I277" s="13">
        <f t="shared" si="95"/>
        <v>0</v>
      </c>
      <c r="J277" s="13">
        <f t="shared" ref="J277:M277" si="96">J290+J303</f>
        <v>0</v>
      </c>
      <c r="K277" s="13">
        <f t="shared" si="96"/>
        <v>0</v>
      </c>
      <c r="L277" s="13">
        <f t="shared" si="96"/>
        <v>0</v>
      </c>
      <c r="M277" s="13">
        <f t="shared" si="96"/>
        <v>0</v>
      </c>
    </row>
    <row r="278" spans="1:13" ht="14.45" customHeight="1" x14ac:dyDescent="0.25">
      <c r="A278" s="134"/>
      <c r="B278" s="176"/>
      <c r="C278" s="176"/>
      <c r="D278" s="176"/>
      <c r="E278" s="176"/>
      <c r="F278" s="176"/>
      <c r="G278" s="10" t="s">
        <v>11</v>
      </c>
      <c r="H278" s="13">
        <f t="shared" si="95"/>
        <v>0</v>
      </c>
      <c r="I278" s="13">
        <f t="shared" si="95"/>
        <v>0</v>
      </c>
      <c r="J278" s="13">
        <f t="shared" ref="J278:M286" si="97">J291+J304</f>
        <v>0</v>
      </c>
      <c r="K278" s="13">
        <f t="shared" si="97"/>
        <v>0</v>
      </c>
      <c r="L278" s="13">
        <f t="shared" si="97"/>
        <v>0</v>
      </c>
      <c r="M278" s="13">
        <f t="shared" si="97"/>
        <v>0</v>
      </c>
    </row>
    <row r="279" spans="1:13" ht="14.45" customHeight="1" x14ac:dyDescent="0.25">
      <c r="A279" s="134"/>
      <c r="B279" s="176"/>
      <c r="C279" s="176"/>
      <c r="D279" s="176"/>
      <c r="E279" s="176"/>
      <c r="F279" s="176"/>
      <c r="G279" s="10" t="s">
        <v>36</v>
      </c>
      <c r="H279" s="13">
        <f t="shared" si="95"/>
        <v>161771.70000000001</v>
      </c>
      <c r="I279" s="13">
        <f t="shared" si="95"/>
        <v>0</v>
      </c>
      <c r="J279" s="13">
        <f t="shared" si="97"/>
        <v>0</v>
      </c>
      <c r="K279" s="13">
        <f t="shared" si="97"/>
        <v>155074.6</v>
      </c>
      <c r="L279" s="13">
        <f t="shared" si="97"/>
        <v>6697.1</v>
      </c>
      <c r="M279" s="13">
        <f t="shared" si="97"/>
        <v>0</v>
      </c>
    </row>
    <row r="280" spans="1:13" ht="14.45" customHeight="1" x14ac:dyDescent="0.25">
      <c r="A280" s="134"/>
      <c r="B280" s="176"/>
      <c r="C280" s="176"/>
      <c r="D280" s="176"/>
      <c r="E280" s="176"/>
      <c r="F280" s="176"/>
      <c r="G280" s="22" t="s">
        <v>37</v>
      </c>
      <c r="H280" s="13">
        <f t="shared" si="95"/>
        <v>103680</v>
      </c>
      <c r="I280" s="13">
        <f t="shared" si="95"/>
        <v>0</v>
      </c>
      <c r="J280" s="13">
        <f t="shared" si="97"/>
        <v>0</v>
      </c>
      <c r="K280" s="13">
        <f t="shared" si="97"/>
        <v>95321.2</v>
      </c>
      <c r="L280" s="13">
        <f t="shared" si="97"/>
        <v>8358.7999999999993</v>
      </c>
      <c r="M280" s="13">
        <f t="shared" si="97"/>
        <v>0</v>
      </c>
    </row>
    <row r="281" spans="1:13" ht="14.45" customHeight="1" x14ac:dyDescent="0.25">
      <c r="A281" s="134"/>
      <c r="B281" s="176"/>
      <c r="C281" s="176"/>
      <c r="D281" s="176"/>
      <c r="E281" s="176"/>
      <c r="F281" s="176"/>
      <c r="G281" s="10" t="s">
        <v>38</v>
      </c>
      <c r="H281" s="13">
        <f t="shared" si="95"/>
        <v>0</v>
      </c>
      <c r="I281" s="13">
        <f t="shared" si="95"/>
        <v>0</v>
      </c>
      <c r="J281" s="13">
        <f t="shared" si="97"/>
        <v>0</v>
      </c>
      <c r="K281" s="13">
        <f t="shared" si="97"/>
        <v>0</v>
      </c>
      <c r="L281" s="13">
        <f t="shared" si="97"/>
        <v>0</v>
      </c>
      <c r="M281" s="13">
        <f t="shared" si="97"/>
        <v>0</v>
      </c>
    </row>
    <row r="282" spans="1:13" x14ac:dyDescent="0.25">
      <c r="A282" s="134"/>
      <c r="B282" s="176"/>
      <c r="C282" s="176"/>
      <c r="D282" s="176"/>
      <c r="E282" s="176"/>
      <c r="F282" s="176"/>
      <c r="G282" s="22" t="s">
        <v>57</v>
      </c>
      <c r="H282" s="20">
        <f t="shared" si="95"/>
        <v>0</v>
      </c>
      <c r="I282" s="20">
        <f t="shared" si="95"/>
        <v>0</v>
      </c>
      <c r="J282" s="20">
        <f t="shared" si="97"/>
        <v>0</v>
      </c>
      <c r="K282" s="20">
        <f t="shared" si="97"/>
        <v>0</v>
      </c>
      <c r="L282" s="20">
        <f t="shared" si="97"/>
        <v>0</v>
      </c>
      <c r="M282" s="20">
        <f t="shared" si="97"/>
        <v>0</v>
      </c>
    </row>
    <row r="283" spans="1:13" x14ac:dyDescent="0.25">
      <c r="A283" s="134"/>
      <c r="B283" s="176"/>
      <c r="C283" s="176"/>
      <c r="D283" s="176"/>
      <c r="E283" s="176"/>
      <c r="F283" s="176"/>
      <c r="G283" s="22" t="s">
        <v>58</v>
      </c>
      <c r="H283" s="20">
        <f t="shared" si="95"/>
        <v>0</v>
      </c>
      <c r="I283" s="20">
        <f t="shared" si="95"/>
        <v>0</v>
      </c>
      <c r="J283" s="20">
        <f t="shared" si="97"/>
        <v>0</v>
      </c>
      <c r="K283" s="20">
        <f t="shared" si="97"/>
        <v>0</v>
      </c>
      <c r="L283" s="20">
        <f t="shared" si="97"/>
        <v>0</v>
      </c>
      <c r="M283" s="20">
        <f t="shared" si="97"/>
        <v>0</v>
      </c>
    </row>
    <row r="284" spans="1:13" x14ac:dyDescent="0.25">
      <c r="A284" s="134"/>
      <c r="B284" s="176"/>
      <c r="C284" s="176"/>
      <c r="D284" s="176"/>
      <c r="E284" s="176"/>
      <c r="F284" s="176"/>
      <c r="G284" s="10" t="s">
        <v>60</v>
      </c>
      <c r="H284" s="13">
        <f t="shared" si="95"/>
        <v>0</v>
      </c>
      <c r="I284" s="13">
        <f t="shared" si="95"/>
        <v>0</v>
      </c>
      <c r="J284" s="13">
        <f t="shared" si="97"/>
        <v>0</v>
      </c>
      <c r="K284" s="13">
        <f t="shared" si="97"/>
        <v>0</v>
      </c>
      <c r="L284" s="13">
        <f t="shared" si="97"/>
        <v>0</v>
      </c>
      <c r="M284" s="13">
        <f t="shared" si="97"/>
        <v>0</v>
      </c>
    </row>
    <row r="285" spans="1:13" x14ac:dyDescent="0.25">
      <c r="A285" s="134"/>
      <c r="B285" s="176"/>
      <c r="C285" s="176"/>
      <c r="D285" s="176"/>
      <c r="E285" s="176"/>
      <c r="F285" s="176"/>
      <c r="G285" s="10" t="s">
        <v>61</v>
      </c>
      <c r="H285" s="13">
        <f t="shared" si="95"/>
        <v>0</v>
      </c>
      <c r="I285" s="13">
        <f t="shared" si="95"/>
        <v>0</v>
      </c>
      <c r="J285" s="13">
        <f t="shared" si="97"/>
        <v>0</v>
      </c>
      <c r="K285" s="13">
        <f t="shared" si="97"/>
        <v>0</v>
      </c>
      <c r="L285" s="13">
        <f t="shared" si="97"/>
        <v>0</v>
      </c>
      <c r="M285" s="13">
        <f t="shared" si="97"/>
        <v>0</v>
      </c>
    </row>
    <row r="286" spans="1:13" x14ac:dyDescent="0.25">
      <c r="A286" s="134"/>
      <c r="B286" s="176"/>
      <c r="C286" s="176"/>
      <c r="D286" s="176"/>
      <c r="E286" s="176"/>
      <c r="F286" s="176"/>
      <c r="G286" s="10" t="s">
        <v>62</v>
      </c>
      <c r="H286" s="13">
        <f t="shared" si="95"/>
        <v>0</v>
      </c>
      <c r="I286" s="13">
        <f t="shared" si="95"/>
        <v>0</v>
      </c>
      <c r="J286" s="13">
        <f t="shared" si="97"/>
        <v>0</v>
      </c>
      <c r="K286" s="13">
        <f t="shared" si="97"/>
        <v>0</v>
      </c>
      <c r="L286" s="13">
        <f t="shared" si="97"/>
        <v>0</v>
      </c>
      <c r="M286" s="13">
        <f t="shared" si="97"/>
        <v>0</v>
      </c>
    </row>
    <row r="287" spans="1:13" x14ac:dyDescent="0.25">
      <c r="A287" s="134"/>
      <c r="B287" s="176"/>
      <c r="C287" s="176"/>
      <c r="D287" s="176"/>
      <c r="E287" s="176"/>
      <c r="F287" s="176"/>
      <c r="G287" s="10" t="s">
        <v>115</v>
      </c>
      <c r="H287" s="13">
        <v>0</v>
      </c>
      <c r="I287" s="13">
        <v>0</v>
      </c>
      <c r="J287" s="13">
        <f t="shared" ref="J287:M287" si="98">J301+J314</f>
        <v>0</v>
      </c>
      <c r="K287" s="13">
        <v>0</v>
      </c>
      <c r="L287" s="13">
        <v>0</v>
      </c>
      <c r="M287" s="13">
        <f t="shared" si="98"/>
        <v>0</v>
      </c>
    </row>
    <row r="288" spans="1:13" ht="96.4" customHeight="1" x14ac:dyDescent="0.25">
      <c r="A288" s="96" t="s">
        <v>79</v>
      </c>
      <c r="B288" s="99" t="s">
        <v>45</v>
      </c>
      <c r="C288" s="99" t="s">
        <v>53</v>
      </c>
      <c r="D288" s="42">
        <v>396000</v>
      </c>
      <c r="E288" s="99" t="s">
        <v>83</v>
      </c>
      <c r="F288" s="93">
        <v>2018</v>
      </c>
      <c r="G288" s="9" t="s">
        <v>91</v>
      </c>
      <c r="H288" s="13">
        <f>SUM(J288:M288)</f>
        <v>118571.7</v>
      </c>
      <c r="I288" s="13">
        <f>SUM(I289:I299)</f>
        <v>0</v>
      </c>
      <c r="J288" s="13">
        <f t="shared" ref="J288:M288" si="99">SUM(J289:J299)</f>
        <v>0</v>
      </c>
      <c r="K288" s="13">
        <f t="shared" si="99"/>
        <v>113663</v>
      </c>
      <c r="L288" s="13">
        <f t="shared" si="99"/>
        <v>4908.7</v>
      </c>
      <c r="M288" s="13">
        <f t="shared" si="99"/>
        <v>0</v>
      </c>
    </row>
    <row r="289" spans="1:13" x14ac:dyDescent="0.25">
      <c r="A289" s="97"/>
      <c r="B289" s="94"/>
      <c r="C289" s="94"/>
      <c r="D289" s="90"/>
      <c r="E289" s="94"/>
      <c r="F289" s="104"/>
      <c r="G289" s="10" t="s">
        <v>25</v>
      </c>
      <c r="H289" s="13">
        <f>SUM(J289:M289)</f>
        <v>0</v>
      </c>
      <c r="I289" s="13">
        <v>0</v>
      </c>
      <c r="J289" s="13">
        <v>0</v>
      </c>
      <c r="K289" s="13">
        <v>0</v>
      </c>
      <c r="L289" s="13">
        <v>0</v>
      </c>
      <c r="M289" s="13">
        <v>0</v>
      </c>
    </row>
    <row r="290" spans="1:13" x14ac:dyDescent="0.25">
      <c r="A290" s="97"/>
      <c r="B290" s="94"/>
      <c r="C290" s="94"/>
      <c r="D290" s="90"/>
      <c r="E290" s="94"/>
      <c r="F290" s="104"/>
      <c r="G290" s="10" t="s">
        <v>29</v>
      </c>
      <c r="H290" s="13">
        <f t="shared" ref="H290:H299" si="100">SUM(J290:M290)</f>
        <v>0</v>
      </c>
      <c r="I290" s="13">
        <v>0</v>
      </c>
      <c r="J290" s="13">
        <v>0</v>
      </c>
      <c r="K290" s="13">
        <v>0</v>
      </c>
      <c r="L290" s="13">
        <v>0</v>
      </c>
      <c r="M290" s="13">
        <v>0</v>
      </c>
    </row>
    <row r="291" spans="1:13" x14ac:dyDescent="0.25">
      <c r="A291" s="97"/>
      <c r="B291" s="94"/>
      <c r="C291" s="94"/>
      <c r="D291" s="90"/>
      <c r="E291" s="94"/>
      <c r="F291" s="104"/>
      <c r="G291" s="10" t="s">
        <v>11</v>
      </c>
      <c r="H291" s="13">
        <f t="shared" si="100"/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</row>
    <row r="292" spans="1:13" x14ac:dyDescent="0.25">
      <c r="A292" s="120"/>
      <c r="B292" s="43"/>
      <c r="C292" s="43"/>
      <c r="D292" s="43"/>
      <c r="E292" s="43"/>
      <c r="F292" s="112"/>
      <c r="G292" s="10" t="s">
        <v>36</v>
      </c>
      <c r="H292" s="13">
        <f t="shared" si="100"/>
        <v>118571.7</v>
      </c>
      <c r="I292" s="13">
        <v>0</v>
      </c>
      <c r="J292" s="13">
        <v>0</v>
      </c>
      <c r="K292" s="13">
        <v>113663</v>
      </c>
      <c r="L292" s="13">
        <v>4908.7</v>
      </c>
      <c r="M292" s="13">
        <v>0</v>
      </c>
    </row>
    <row r="293" spans="1:13" x14ac:dyDescent="0.25">
      <c r="A293" s="120"/>
      <c r="B293" s="43"/>
      <c r="C293" s="43"/>
      <c r="D293" s="43"/>
      <c r="E293" s="43"/>
      <c r="F293" s="112"/>
      <c r="G293" s="10" t="s">
        <v>37</v>
      </c>
      <c r="H293" s="13">
        <f t="shared" si="100"/>
        <v>0</v>
      </c>
      <c r="I293" s="13">
        <v>0</v>
      </c>
      <c r="J293" s="13">
        <v>0</v>
      </c>
      <c r="K293" s="13">
        <f>262318.2-262318.2</f>
        <v>0</v>
      </c>
      <c r="L293" s="13">
        <v>0</v>
      </c>
      <c r="M293" s="13">
        <v>0</v>
      </c>
    </row>
    <row r="294" spans="1:13" x14ac:dyDescent="0.25">
      <c r="A294" s="136"/>
      <c r="B294" s="136"/>
      <c r="C294" s="136"/>
      <c r="D294" s="136"/>
      <c r="E294" s="136"/>
      <c r="F294" s="133"/>
      <c r="G294" s="10" t="s">
        <v>38</v>
      </c>
      <c r="H294" s="13">
        <f t="shared" si="100"/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</row>
    <row r="295" spans="1:13" x14ac:dyDescent="0.25">
      <c r="A295" s="137"/>
      <c r="B295" s="137"/>
      <c r="C295" s="137"/>
      <c r="D295" s="137"/>
      <c r="E295" s="137"/>
      <c r="F295" s="134"/>
      <c r="G295" s="10" t="s">
        <v>57</v>
      </c>
      <c r="H295" s="13">
        <f t="shared" si="100"/>
        <v>0</v>
      </c>
      <c r="I295" s="13">
        <v>0</v>
      </c>
      <c r="J295" s="13">
        <v>0</v>
      </c>
      <c r="K295" s="13">
        <v>0</v>
      </c>
      <c r="L295" s="13">
        <v>0</v>
      </c>
      <c r="M295" s="13">
        <v>0</v>
      </c>
    </row>
    <row r="296" spans="1:13" x14ac:dyDescent="0.25">
      <c r="A296" s="137"/>
      <c r="B296" s="137"/>
      <c r="C296" s="137"/>
      <c r="D296" s="137"/>
      <c r="E296" s="137"/>
      <c r="F296" s="134"/>
      <c r="G296" s="10" t="s">
        <v>58</v>
      </c>
      <c r="H296" s="13">
        <f t="shared" si="100"/>
        <v>0</v>
      </c>
      <c r="I296" s="13">
        <v>0</v>
      </c>
      <c r="J296" s="13">
        <v>0</v>
      </c>
      <c r="K296" s="13">
        <v>0</v>
      </c>
      <c r="L296" s="13">
        <v>0</v>
      </c>
      <c r="M296" s="13">
        <v>0</v>
      </c>
    </row>
    <row r="297" spans="1:13" x14ac:dyDescent="0.25">
      <c r="A297" s="137"/>
      <c r="B297" s="137"/>
      <c r="C297" s="137"/>
      <c r="D297" s="137"/>
      <c r="E297" s="137"/>
      <c r="F297" s="134"/>
      <c r="G297" s="10" t="s">
        <v>60</v>
      </c>
      <c r="H297" s="13">
        <f t="shared" si="100"/>
        <v>0</v>
      </c>
      <c r="I297" s="13">
        <v>0</v>
      </c>
      <c r="J297" s="13">
        <v>0</v>
      </c>
      <c r="K297" s="13">
        <v>0</v>
      </c>
      <c r="L297" s="13">
        <v>0</v>
      </c>
      <c r="M297" s="13">
        <v>0</v>
      </c>
    </row>
    <row r="298" spans="1:13" x14ac:dyDescent="0.25">
      <c r="A298" s="137"/>
      <c r="B298" s="137"/>
      <c r="C298" s="137"/>
      <c r="D298" s="137"/>
      <c r="E298" s="137"/>
      <c r="F298" s="134"/>
      <c r="G298" s="10" t="s">
        <v>61</v>
      </c>
      <c r="H298" s="13">
        <f t="shared" si="100"/>
        <v>0</v>
      </c>
      <c r="I298" s="13">
        <v>0</v>
      </c>
      <c r="J298" s="13">
        <v>0</v>
      </c>
      <c r="K298" s="13">
        <v>0</v>
      </c>
      <c r="L298" s="13">
        <v>0</v>
      </c>
      <c r="M298" s="13">
        <v>0</v>
      </c>
    </row>
    <row r="299" spans="1:13" ht="13.7" customHeight="1" x14ac:dyDescent="0.25">
      <c r="A299" s="137"/>
      <c r="B299" s="137"/>
      <c r="C299" s="137"/>
      <c r="D299" s="137"/>
      <c r="E299" s="137"/>
      <c r="F299" s="134"/>
      <c r="G299" s="10" t="s">
        <v>62</v>
      </c>
      <c r="H299" s="13">
        <f t="shared" si="100"/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</row>
    <row r="300" spans="1:13" ht="15.75" customHeight="1" x14ac:dyDescent="0.25">
      <c r="A300" s="138"/>
      <c r="B300" s="138"/>
      <c r="C300" s="138"/>
      <c r="D300" s="138"/>
      <c r="E300" s="138"/>
      <c r="F300" s="135"/>
      <c r="G300" s="10" t="s">
        <v>115</v>
      </c>
      <c r="H300" s="13">
        <f t="shared" ref="H300" si="101">SUM(J300:M300)</f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</row>
    <row r="301" spans="1:13" ht="89.65" customHeight="1" x14ac:dyDescent="0.25">
      <c r="A301" s="102" t="s">
        <v>80</v>
      </c>
      <c r="B301" s="94" t="s">
        <v>45</v>
      </c>
      <c r="C301" s="94" t="s">
        <v>54</v>
      </c>
      <c r="D301" s="90">
        <v>144000</v>
      </c>
      <c r="E301" s="94" t="s">
        <v>44</v>
      </c>
      <c r="F301" s="104" t="s">
        <v>46</v>
      </c>
      <c r="G301" s="9" t="s">
        <v>91</v>
      </c>
      <c r="H301" s="13">
        <f>SUM(J301:M301)</f>
        <v>146880</v>
      </c>
      <c r="I301" s="13">
        <f>SUM(I302:I312)</f>
        <v>0</v>
      </c>
      <c r="J301" s="13">
        <f t="shared" ref="J301:M301" si="102">SUM(J302:J312)</f>
        <v>0</v>
      </c>
      <c r="K301" s="13">
        <f>SUM(K302:K312)</f>
        <v>136732.79999999999</v>
      </c>
      <c r="L301" s="13">
        <f t="shared" si="102"/>
        <v>10147.199999999999</v>
      </c>
      <c r="M301" s="13">
        <f t="shared" si="102"/>
        <v>0</v>
      </c>
    </row>
    <row r="302" spans="1:13" x14ac:dyDescent="0.25">
      <c r="A302" s="126"/>
      <c r="B302" s="36"/>
      <c r="C302" s="36"/>
      <c r="D302" s="121"/>
      <c r="E302" s="36"/>
      <c r="F302" s="36"/>
      <c r="G302" s="10" t="s">
        <v>25</v>
      </c>
      <c r="H302" s="13">
        <f t="shared" ref="H302:H312" si="103">SUM(J302:M302)</f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0</v>
      </c>
    </row>
    <row r="303" spans="1:13" x14ac:dyDescent="0.25">
      <c r="A303" s="127"/>
      <c r="B303" s="94"/>
      <c r="C303" s="94"/>
      <c r="D303" s="90"/>
      <c r="E303" s="94"/>
      <c r="F303" s="104"/>
      <c r="G303" s="10" t="s">
        <v>29</v>
      </c>
      <c r="H303" s="13">
        <f t="shared" si="103"/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0</v>
      </c>
    </row>
    <row r="304" spans="1:13" x14ac:dyDescent="0.25">
      <c r="A304" s="127"/>
      <c r="B304" s="128"/>
      <c r="C304" s="94"/>
      <c r="D304" s="90"/>
      <c r="E304" s="94"/>
      <c r="F304" s="104"/>
      <c r="G304" s="10" t="s">
        <v>11</v>
      </c>
      <c r="H304" s="13">
        <f t="shared" si="103"/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</row>
    <row r="305" spans="1:20" x14ac:dyDescent="0.25">
      <c r="A305" s="127"/>
      <c r="B305" s="128"/>
      <c r="C305" s="48"/>
      <c r="D305" s="48"/>
      <c r="E305" s="48"/>
      <c r="F305" s="104"/>
      <c r="G305" s="10" t="s">
        <v>36</v>
      </c>
      <c r="H305" s="13">
        <f t="shared" si="103"/>
        <v>43200</v>
      </c>
      <c r="I305" s="13">
        <v>0</v>
      </c>
      <c r="J305" s="13">
        <v>0</v>
      </c>
      <c r="K305" s="13">
        <v>41411.599999999999</v>
      </c>
      <c r="L305" s="13">
        <v>1788.4</v>
      </c>
      <c r="M305" s="13">
        <v>0</v>
      </c>
    </row>
    <row r="306" spans="1:20" x14ac:dyDescent="0.25">
      <c r="A306" s="127"/>
      <c r="B306" s="128"/>
      <c r="C306" s="48"/>
      <c r="D306" s="48"/>
      <c r="E306" s="48"/>
      <c r="F306" s="104"/>
      <c r="G306" s="10" t="s">
        <v>37</v>
      </c>
      <c r="H306" s="13">
        <f t="shared" si="103"/>
        <v>103680</v>
      </c>
      <c r="I306" s="13">
        <v>0</v>
      </c>
      <c r="J306" s="13">
        <v>0</v>
      </c>
      <c r="K306" s="13">
        <v>95321.2</v>
      </c>
      <c r="L306" s="13">
        <v>8358.7999999999993</v>
      </c>
      <c r="M306" s="13">
        <v>0</v>
      </c>
    </row>
    <row r="307" spans="1:20" x14ac:dyDescent="0.25">
      <c r="A307" s="127"/>
      <c r="B307" s="128"/>
      <c r="C307" s="43"/>
      <c r="D307" s="43"/>
      <c r="E307" s="43"/>
      <c r="F307" s="104"/>
      <c r="G307" s="10" t="s">
        <v>38</v>
      </c>
      <c r="H307" s="13">
        <f t="shared" si="103"/>
        <v>0</v>
      </c>
      <c r="I307" s="13">
        <v>0</v>
      </c>
      <c r="J307" s="13">
        <v>0</v>
      </c>
      <c r="K307" s="13">
        <v>0</v>
      </c>
      <c r="L307" s="13">
        <v>0</v>
      </c>
      <c r="M307" s="13">
        <v>0</v>
      </c>
    </row>
    <row r="308" spans="1:20" x14ac:dyDescent="0.25">
      <c r="A308" s="127"/>
      <c r="B308" s="128"/>
      <c r="C308" s="43"/>
      <c r="D308" s="43"/>
      <c r="E308" s="43"/>
      <c r="F308" s="104"/>
      <c r="G308" s="10" t="s">
        <v>57</v>
      </c>
      <c r="H308" s="13">
        <f t="shared" si="103"/>
        <v>0</v>
      </c>
      <c r="I308" s="13">
        <v>0</v>
      </c>
      <c r="J308" s="13">
        <v>0</v>
      </c>
      <c r="K308" s="13">
        <v>0</v>
      </c>
      <c r="L308" s="13">
        <v>0</v>
      </c>
      <c r="M308" s="13">
        <v>0</v>
      </c>
    </row>
    <row r="309" spans="1:20" x14ac:dyDescent="0.25">
      <c r="A309" s="127"/>
      <c r="B309" s="128"/>
      <c r="C309" s="43"/>
      <c r="D309" s="43"/>
      <c r="E309" s="43"/>
      <c r="F309" s="104"/>
      <c r="G309" s="10" t="s">
        <v>58</v>
      </c>
      <c r="H309" s="13">
        <f t="shared" si="103"/>
        <v>0</v>
      </c>
      <c r="I309" s="13">
        <v>0</v>
      </c>
      <c r="J309" s="13">
        <v>0</v>
      </c>
      <c r="K309" s="13">
        <v>0</v>
      </c>
      <c r="L309" s="13">
        <v>0</v>
      </c>
      <c r="M309" s="13">
        <v>0</v>
      </c>
    </row>
    <row r="310" spans="1:20" x14ac:dyDescent="0.25">
      <c r="A310" s="127"/>
      <c r="B310" s="128"/>
      <c r="C310" s="43"/>
      <c r="D310" s="43"/>
      <c r="E310" s="43"/>
      <c r="F310" s="104"/>
      <c r="G310" s="10" t="s">
        <v>60</v>
      </c>
      <c r="H310" s="13">
        <f t="shared" si="103"/>
        <v>0</v>
      </c>
      <c r="I310" s="13">
        <v>0</v>
      </c>
      <c r="J310" s="13">
        <v>0</v>
      </c>
      <c r="K310" s="13">
        <v>0</v>
      </c>
      <c r="L310" s="13">
        <v>0</v>
      </c>
      <c r="M310" s="13">
        <v>0</v>
      </c>
    </row>
    <row r="311" spans="1:20" x14ac:dyDescent="0.25">
      <c r="A311" s="127"/>
      <c r="B311" s="128"/>
      <c r="C311" s="43"/>
      <c r="D311" s="43"/>
      <c r="E311" s="43"/>
      <c r="F311" s="104"/>
      <c r="G311" s="10" t="s">
        <v>61</v>
      </c>
      <c r="H311" s="13">
        <f t="shared" si="103"/>
        <v>0</v>
      </c>
      <c r="I311" s="13">
        <v>0</v>
      </c>
      <c r="J311" s="13">
        <v>0</v>
      </c>
      <c r="K311" s="13">
        <v>0</v>
      </c>
      <c r="L311" s="13">
        <v>0</v>
      </c>
      <c r="M311" s="13">
        <v>0</v>
      </c>
    </row>
    <row r="312" spans="1:20" x14ac:dyDescent="0.25">
      <c r="A312" s="127"/>
      <c r="B312" s="128"/>
      <c r="C312" s="43"/>
      <c r="D312" s="43"/>
      <c r="E312" s="43"/>
      <c r="F312" s="104"/>
      <c r="G312" s="10" t="s">
        <v>62</v>
      </c>
      <c r="H312" s="13">
        <f t="shared" si="103"/>
        <v>0</v>
      </c>
      <c r="I312" s="13">
        <v>0</v>
      </c>
      <c r="J312" s="13">
        <v>0</v>
      </c>
      <c r="K312" s="13">
        <v>0</v>
      </c>
      <c r="L312" s="13">
        <v>0</v>
      </c>
      <c r="M312" s="13">
        <v>0</v>
      </c>
    </row>
    <row r="313" spans="1:20" x14ac:dyDescent="0.25">
      <c r="A313" s="127"/>
      <c r="B313" s="128"/>
      <c r="C313" s="43"/>
      <c r="D313" s="43"/>
      <c r="E313" s="43"/>
      <c r="F313" s="104"/>
      <c r="G313" s="10" t="s">
        <v>115</v>
      </c>
      <c r="H313" s="13">
        <f t="shared" ref="H313" si="104">SUM(J313:M313)</f>
        <v>0</v>
      </c>
      <c r="I313" s="13">
        <v>0</v>
      </c>
      <c r="J313" s="13">
        <v>0</v>
      </c>
      <c r="K313" s="13">
        <v>0</v>
      </c>
      <c r="L313" s="13">
        <v>0</v>
      </c>
      <c r="M313" s="13">
        <v>0</v>
      </c>
    </row>
    <row r="314" spans="1:20" ht="101.25" customHeight="1" x14ac:dyDescent="0.25">
      <c r="A314" s="71" t="s">
        <v>99</v>
      </c>
      <c r="B314" s="93" t="s">
        <v>114</v>
      </c>
      <c r="C314" s="93" t="s">
        <v>52</v>
      </c>
      <c r="D314" s="55">
        <v>12698.2</v>
      </c>
      <c r="E314" s="93">
        <v>2019</v>
      </c>
      <c r="F314" s="93" t="s">
        <v>113</v>
      </c>
      <c r="G314" s="9" t="s">
        <v>92</v>
      </c>
      <c r="H314" s="13">
        <f>SUM(J314:M314)</f>
        <v>21748.400000000001</v>
      </c>
      <c r="I314" s="13">
        <f>I315++I316+I317+I318+I319+I323</f>
        <v>2593.7000000000003</v>
      </c>
      <c r="J314" s="13">
        <f>J319+J320+J321+J323+J325+J326+J327</f>
        <v>0</v>
      </c>
      <c r="K314" s="13">
        <f>K319+K320+K321+K323+K325+K326+K327</f>
        <v>0</v>
      </c>
      <c r="L314" s="13">
        <f>L319+L320+L321+L323+L325+L326+L327</f>
        <v>21748.400000000001</v>
      </c>
      <c r="M314" s="13">
        <f>M319+M320+M321+M323+M325+M326+M327</f>
        <v>0</v>
      </c>
      <c r="S314" s="6"/>
    </row>
    <row r="315" spans="1:20" ht="15" customHeight="1" x14ac:dyDescent="0.25">
      <c r="A315" s="41"/>
      <c r="B315" s="104"/>
      <c r="C315" s="104"/>
      <c r="D315" s="119"/>
      <c r="E315" s="104"/>
      <c r="F315" s="104"/>
      <c r="G315" s="10" t="s">
        <v>25</v>
      </c>
      <c r="H315" s="13">
        <f t="shared" ref="H315:I327" si="105">SUM(J315:M315)</f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0</v>
      </c>
      <c r="N315" s="13">
        <v>0</v>
      </c>
    </row>
    <row r="316" spans="1:20" ht="15" customHeight="1" x14ac:dyDescent="0.25">
      <c r="A316" s="41"/>
      <c r="B316" s="104"/>
      <c r="C316" s="104"/>
      <c r="D316" s="119"/>
      <c r="E316" s="104"/>
      <c r="F316" s="104"/>
      <c r="G316" s="10" t="s">
        <v>29</v>
      </c>
      <c r="H316" s="13">
        <f t="shared" si="105"/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</row>
    <row r="317" spans="1:20" ht="15" customHeight="1" x14ac:dyDescent="0.25">
      <c r="A317" s="41"/>
      <c r="B317" s="104"/>
      <c r="C317" s="104"/>
      <c r="D317" s="119"/>
      <c r="E317" s="104"/>
      <c r="F317" s="104"/>
      <c r="G317" s="10" t="s">
        <v>11</v>
      </c>
      <c r="H317" s="13">
        <f t="shared" si="105"/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</row>
    <row r="318" spans="1:20" ht="15" customHeight="1" x14ac:dyDescent="0.25">
      <c r="A318" s="41"/>
      <c r="B318" s="104"/>
      <c r="C318" s="104"/>
      <c r="D318" s="119"/>
      <c r="E318" s="104"/>
      <c r="F318" s="104"/>
      <c r="G318" s="10" t="s">
        <v>36</v>
      </c>
      <c r="H318" s="13">
        <f t="shared" si="105"/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</v>
      </c>
      <c r="N318" s="13">
        <v>0</v>
      </c>
      <c r="T318" s="6"/>
    </row>
    <row r="319" spans="1:20" ht="15" customHeight="1" x14ac:dyDescent="0.25">
      <c r="A319" s="41"/>
      <c r="B319" s="104"/>
      <c r="C319" s="104"/>
      <c r="D319" s="119"/>
      <c r="E319" s="104"/>
      <c r="F319" s="104"/>
      <c r="G319" s="22" t="s">
        <v>37</v>
      </c>
      <c r="H319" s="20">
        <f t="shared" si="105"/>
        <v>2591.1</v>
      </c>
      <c r="I319" s="20">
        <f t="shared" si="105"/>
        <v>2591.1</v>
      </c>
      <c r="J319" s="20">
        <v>0</v>
      </c>
      <c r="K319" s="20">
        <v>0</v>
      </c>
      <c r="L319" s="20">
        <v>2591.1</v>
      </c>
      <c r="M319" s="20">
        <v>0</v>
      </c>
      <c r="S319" s="6"/>
    </row>
    <row r="320" spans="1:20" ht="15" customHeight="1" x14ac:dyDescent="0.25">
      <c r="A320" s="41"/>
      <c r="B320" s="104"/>
      <c r="C320" s="104"/>
      <c r="D320" s="119"/>
      <c r="E320" s="104"/>
      <c r="F320" s="104"/>
      <c r="G320" s="10" t="s">
        <v>38</v>
      </c>
      <c r="H320" s="13">
        <f t="shared" si="105"/>
        <v>9050.2000000000007</v>
      </c>
      <c r="I320" s="13">
        <f>L320</f>
        <v>9050.2000000000007</v>
      </c>
      <c r="J320" s="13">
        <v>0</v>
      </c>
      <c r="K320" s="13">
        <v>0</v>
      </c>
      <c r="L320" s="13">
        <v>9050.2000000000007</v>
      </c>
      <c r="M320" s="13">
        <v>0</v>
      </c>
      <c r="T320" s="6"/>
    </row>
    <row r="321" spans="1:19" ht="15" customHeight="1" x14ac:dyDescent="0.25">
      <c r="A321" s="41"/>
      <c r="B321" s="104"/>
      <c r="C321" s="104"/>
      <c r="D321" s="119"/>
      <c r="E321" s="104"/>
      <c r="F321" s="104"/>
      <c r="G321" s="35" t="s">
        <v>57</v>
      </c>
      <c r="H321" s="20">
        <f t="shared" si="105"/>
        <v>10104.5</v>
      </c>
      <c r="I321" s="20">
        <f>SUM(K321:N321)</f>
        <v>10104.5</v>
      </c>
      <c r="J321" s="20">
        <v>0</v>
      </c>
      <c r="K321" s="20">
        <v>0</v>
      </c>
      <c r="L321" s="20">
        <f>1921.5+8278.7-95.7</f>
        <v>10104.5</v>
      </c>
      <c r="M321" s="20">
        <v>0</v>
      </c>
      <c r="S321" s="6"/>
    </row>
    <row r="322" spans="1:19" ht="54.95" customHeight="1" x14ac:dyDescent="0.25">
      <c r="A322" s="41"/>
      <c r="B322" s="104"/>
      <c r="C322" s="104"/>
      <c r="D322" s="119"/>
      <c r="E322" s="104"/>
      <c r="F322" s="104"/>
      <c r="G322" s="33" t="s">
        <v>103</v>
      </c>
      <c r="H322" s="28">
        <v>9050.2000000000007</v>
      </c>
      <c r="I322" s="28">
        <v>9050.2000000000007</v>
      </c>
      <c r="J322" s="28">
        <v>0</v>
      </c>
      <c r="K322" s="28">
        <v>0</v>
      </c>
      <c r="L322" s="28">
        <v>9050.2000000000007</v>
      </c>
      <c r="M322" s="28">
        <v>0</v>
      </c>
      <c r="N322" s="13">
        <v>0</v>
      </c>
      <c r="O322" s="13">
        <v>0</v>
      </c>
    </row>
    <row r="323" spans="1:19" ht="15" customHeight="1" x14ac:dyDescent="0.25">
      <c r="A323" s="41"/>
      <c r="B323" s="104"/>
      <c r="C323" s="104"/>
      <c r="D323" s="119"/>
      <c r="E323" s="104"/>
      <c r="F323" s="104"/>
      <c r="G323" s="34" t="s">
        <v>58</v>
      </c>
      <c r="H323" s="13">
        <f>SUM(J323:M323)</f>
        <v>2.6000000000003638</v>
      </c>
      <c r="I323" s="13">
        <f>SUM(K323:N323)</f>
        <v>2.6000000000003638</v>
      </c>
      <c r="J323" s="13">
        <v>0</v>
      </c>
      <c r="K323" s="13">
        <v>0</v>
      </c>
      <c r="L323" s="13">
        <f>10200.2-10197.6</f>
        <v>2.6000000000003638</v>
      </c>
      <c r="M323" s="13">
        <v>0</v>
      </c>
    </row>
    <row r="324" spans="1:19" ht="54.95" hidden="1" customHeight="1" x14ac:dyDescent="0.25">
      <c r="A324" s="41"/>
      <c r="B324" s="104"/>
      <c r="C324" s="104"/>
      <c r="D324" s="119"/>
      <c r="E324" s="104"/>
      <c r="F324" s="104"/>
      <c r="G324" s="33" t="s">
        <v>103</v>
      </c>
      <c r="H324" s="13">
        <f>SUM(J324:M324)</f>
        <v>0</v>
      </c>
      <c r="I324" s="13">
        <f>SUM(K324:N324)</f>
        <v>0</v>
      </c>
      <c r="J324" s="28">
        <v>0</v>
      </c>
      <c r="K324" s="28">
        <v>0</v>
      </c>
      <c r="L324" s="28">
        <v>0</v>
      </c>
      <c r="M324" s="28">
        <v>0</v>
      </c>
    </row>
    <row r="325" spans="1:19" ht="15" customHeight="1" x14ac:dyDescent="0.25">
      <c r="A325" s="41"/>
      <c r="B325" s="104"/>
      <c r="C325" s="104"/>
      <c r="D325" s="119"/>
      <c r="E325" s="104"/>
      <c r="F325" s="104"/>
      <c r="G325" s="10" t="s">
        <v>60</v>
      </c>
      <c r="H325" s="13">
        <f t="shared" si="105"/>
        <v>0</v>
      </c>
      <c r="I325" s="13">
        <v>0</v>
      </c>
      <c r="J325" s="13">
        <v>0</v>
      </c>
      <c r="K325" s="13">
        <v>0</v>
      </c>
      <c r="L325" s="13">
        <f>5699.8-5699.8</f>
        <v>0</v>
      </c>
      <c r="M325" s="13">
        <v>0</v>
      </c>
    </row>
    <row r="326" spans="1:19" ht="15" customHeight="1" x14ac:dyDescent="0.25">
      <c r="A326" s="41"/>
      <c r="B326" s="104"/>
      <c r="C326" s="104"/>
      <c r="D326" s="119"/>
      <c r="E326" s="104"/>
      <c r="F326" s="104"/>
      <c r="G326" s="10" t="s">
        <v>61</v>
      </c>
      <c r="H326" s="13">
        <f t="shared" si="105"/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</row>
    <row r="327" spans="1:19" ht="15" customHeight="1" x14ac:dyDescent="0.4">
      <c r="A327" s="41"/>
      <c r="B327" s="104"/>
      <c r="C327" s="104"/>
      <c r="D327" s="119"/>
      <c r="E327" s="104"/>
      <c r="F327" s="104"/>
      <c r="G327" s="10" t="s">
        <v>62</v>
      </c>
      <c r="H327" s="13">
        <f t="shared" si="105"/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0</v>
      </c>
      <c r="O327" s="26"/>
    </row>
    <row r="328" spans="1:19" ht="96.4" hidden="1" customHeight="1" x14ac:dyDescent="0.45">
      <c r="A328" s="153" t="s">
        <v>104</v>
      </c>
      <c r="B328" s="104" t="s">
        <v>108</v>
      </c>
      <c r="C328" s="104" t="s">
        <v>101</v>
      </c>
      <c r="D328" s="173">
        <v>148757.1</v>
      </c>
      <c r="E328" s="104" t="s">
        <v>105</v>
      </c>
      <c r="F328" s="104">
        <v>2022</v>
      </c>
      <c r="G328" s="9" t="s">
        <v>91</v>
      </c>
      <c r="H328" s="13">
        <f>SUM(J328:M328)</f>
        <v>0</v>
      </c>
      <c r="I328" s="13">
        <f>SUM(I329:I339)</f>
        <v>0</v>
      </c>
      <c r="J328" s="13">
        <f t="shared" ref="J328:M328" si="106">SUM(J329:J339)</f>
        <v>0</v>
      </c>
      <c r="K328" s="13">
        <f t="shared" si="106"/>
        <v>0</v>
      </c>
      <c r="L328" s="13">
        <f t="shared" si="106"/>
        <v>0</v>
      </c>
      <c r="M328" s="13">
        <f t="shared" si="106"/>
        <v>0</v>
      </c>
      <c r="O328" s="26"/>
    </row>
    <row r="329" spans="1:19" ht="15" hidden="1" customHeight="1" x14ac:dyDescent="0.45">
      <c r="A329" s="154"/>
      <c r="B329" s="104"/>
      <c r="C329" s="104"/>
      <c r="D329" s="174"/>
      <c r="E329" s="104"/>
      <c r="F329" s="104"/>
      <c r="G329" s="22" t="s">
        <v>25</v>
      </c>
      <c r="H329" s="13">
        <f t="shared" ref="H329:H339" si="107">SUM(J329:M329)</f>
        <v>0</v>
      </c>
      <c r="I329" s="20">
        <v>0</v>
      </c>
      <c r="J329" s="20">
        <v>0</v>
      </c>
      <c r="K329" s="20">
        <v>0</v>
      </c>
      <c r="L329" s="20">
        <v>0</v>
      </c>
      <c r="M329" s="20">
        <v>0</v>
      </c>
      <c r="O329" s="26"/>
    </row>
    <row r="330" spans="1:19" ht="15" hidden="1" customHeight="1" x14ac:dyDescent="0.45">
      <c r="A330" s="154"/>
      <c r="B330" s="104"/>
      <c r="C330" s="104"/>
      <c r="D330" s="174"/>
      <c r="E330" s="104"/>
      <c r="F330" s="104"/>
      <c r="G330" s="22" t="s">
        <v>29</v>
      </c>
      <c r="H330" s="13">
        <f t="shared" si="107"/>
        <v>0</v>
      </c>
      <c r="I330" s="20">
        <v>0</v>
      </c>
      <c r="J330" s="20">
        <v>0</v>
      </c>
      <c r="K330" s="20">
        <v>0</v>
      </c>
      <c r="L330" s="20">
        <v>0</v>
      </c>
      <c r="M330" s="20">
        <v>0</v>
      </c>
      <c r="O330" s="26"/>
    </row>
    <row r="331" spans="1:19" ht="15" hidden="1" customHeight="1" x14ac:dyDescent="0.45">
      <c r="A331" s="154"/>
      <c r="B331" s="104"/>
      <c r="C331" s="104"/>
      <c r="D331" s="174"/>
      <c r="E331" s="104"/>
      <c r="F331" s="104"/>
      <c r="G331" s="22" t="s">
        <v>11</v>
      </c>
      <c r="H331" s="13">
        <f t="shared" si="107"/>
        <v>0</v>
      </c>
      <c r="I331" s="20">
        <v>0</v>
      </c>
      <c r="J331" s="20">
        <v>0</v>
      </c>
      <c r="K331" s="20">
        <v>0</v>
      </c>
      <c r="L331" s="20">
        <v>0</v>
      </c>
      <c r="M331" s="20">
        <v>0</v>
      </c>
      <c r="O331" s="26"/>
    </row>
    <row r="332" spans="1:19" ht="15" hidden="1" customHeight="1" x14ac:dyDescent="0.45">
      <c r="A332" s="154"/>
      <c r="B332" s="104"/>
      <c r="C332" s="104"/>
      <c r="D332" s="174"/>
      <c r="E332" s="104"/>
      <c r="F332" s="104"/>
      <c r="G332" s="22" t="s">
        <v>36</v>
      </c>
      <c r="H332" s="13">
        <f t="shared" si="107"/>
        <v>0</v>
      </c>
      <c r="I332" s="20">
        <v>0</v>
      </c>
      <c r="J332" s="20">
        <v>0</v>
      </c>
      <c r="K332" s="20">
        <v>0</v>
      </c>
      <c r="L332" s="20">
        <v>0</v>
      </c>
      <c r="M332" s="20">
        <v>0</v>
      </c>
      <c r="O332" s="26"/>
    </row>
    <row r="333" spans="1:19" ht="15" hidden="1" customHeight="1" x14ac:dyDescent="0.45">
      <c r="A333" s="154"/>
      <c r="B333" s="104"/>
      <c r="C333" s="104"/>
      <c r="D333" s="174"/>
      <c r="E333" s="104"/>
      <c r="F333" s="104"/>
      <c r="G333" s="10" t="s">
        <v>37</v>
      </c>
      <c r="H333" s="13">
        <f t="shared" si="107"/>
        <v>0</v>
      </c>
      <c r="I333" s="13">
        <f t="shared" ref="I333" si="108">K333+L333+M333</f>
        <v>0</v>
      </c>
      <c r="J333" s="13">
        <f t="shared" ref="J333" si="109">L333+M333+N333</f>
        <v>0</v>
      </c>
      <c r="K333" s="13">
        <f t="shared" ref="K333" si="110">M333+N333+O333</f>
        <v>0</v>
      </c>
      <c r="L333" s="13">
        <f t="shared" ref="L333" si="111">N333+O333+P333</f>
        <v>0</v>
      </c>
      <c r="M333" s="13">
        <f t="shared" ref="M333" si="112">O333+P333+Q333</f>
        <v>0</v>
      </c>
      <c r="O333" s="26"/>
    </row>
    <row r="334" spans="1:19" ht="15" hidden="1" customHeight="1" x14ac:dyDescent="0.45">
      <c r="A334" s="154"/>
      <c r="B334" s="106"/>
      <c r="C334" s="106"/>
      <c r="D334" s="174"/>
      <c r="E334" s="106"/>
      <c r="F334" s="106"/>
      <c r="G334" s="10" t="s">
        <v>38</v>
      </c>
      <c r="H334" s="13">
        <f t="shared" si="107"/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O334" s="26"/>
    </row>
    <row r="335" spans="1:19" ht="19.5" hidden="1" customHeight="1" x14ac:dyDescent="0.45">
      <c r="A335" s="154"/>
      <c r="B335" s="106"/>
      <c r="C335" s="106"/>
      <c r="D335" s="106"/>
      <c r="E335" s="106"/>
      <c r="F335" s="106"/>
      <c r="G335" s="10" t="s">
        <v>57</v>
      </c>
      <c r="H335" s="13">
        <f t="shared" si="107"/>
        <v>0</v>
      </c>
      <c r="I335" s="13">
        <v>0</v>
      </c>
      <c r="J335" s="13">
        <v>0</v>
      </c>
      <c r="K335" s="13">
        <v>0</v>
      </c>
      <c r="L335" s="13">
        <v>0</v>
      </c>
      <c r="M335" s="13">
        <v>0</v>
      </c>
      <c r="O335" s="26"/>
    </row>
    <row r="336" spans="1:19" ht="15" hidden="1" customHeight="1" x14ac:dyDescent="0.45">
      <c r="A336" s="154"/>
      <c r="B336" s="106"/>
      <c r="C336" s="106"/>
      <c r="D336" s="106"/>
      <c r="E336" s="106"/>
      <c r="F336" s="106"/>
      <c r="G336" s="10" t="s">
        <v>58</v>
      </c>
      <c r="H336" s="13">
        <f t="shared" si="107"/>
        <v>0</v>
      </c>
      <c r="I336" s="13"/>
      <c r="J336" s="13">
        <v>0</v>
      </c>
      <c r="K336" s="13"/>
      <c r="L336" s="13"/>
      <c r="M336" s="13">
        <v>0</v>
      </c>
      <c r="O336" s="26"/>
    </row>
    <row r="337" spans="1:24" ht="15" hidden="1" customHeight="1" x14ac:dyDescent="0.45">
      <c r="A337" s="154"/>
      <c r="B337" s="106"/>
      <c r="C337" s="106"/>
      <c r="D337" s="106"/>
      <c r="E337" s="106"/>
      <c r="F337" s="106"/>
      <c r="G337" s="10" t="s">
        <v>60</v>
      </c>
      <c r="H337" s="13">
        <f t="shared" si="107"/>
        <v>0</v>
      </c>
      <c r="I337" s="13">
        <v>0</v>
      </c>
      <c r="J337" s="13">
        <v>0</v>
      </c>
      <c r="K337" s="13">
        <v>0</v>
      </c>
      <c r="L337" s="13">
        <v>0</v>
      </c>
      <c r="M337" s="13">
        <v>0</v>
      </c>
      <c r="O337" s="26"/>
    </row>
    <row r="338" spans="1:24" ht="15" hidden="1" customHeight="1" x14ac:dyDescent="0.45">
      <c r="A338" s="154"/>
      <c r="B338" s="106"/>
      <c r="C338" s="106"/>
      <c r="D338" s="106"/>
      <c r="E338" s="106"/>
      <c r="F338" s="106"/>
      <c r="G338" s="10" t="s">
        <v>61</v>
      </c>
      <c r="H338" s="13">
        <f t="shared" si="107"/>
        <v>0</v>
      </c>
      <c r="I338" s="13">
        <v>0</v>
      </c>
      <c r="J338" s="13">
        <v>0</v>
      </c>
      <c r="K338" s="13">
        <v>0</v>
      </c>
      <c r="L338" s="13">
        <v>0</v>
      </c>
      <c r="M338" s="13">
        <v>0</v>
      </c>
      <c r="O338" s="26"/>
    </row>
    <row r="339" spans="1:24" ht="15" hidden="1" customHeight="1" x14ac:dyDescent="0.45">
      <c r="A339" s="69"/>
      <c r="B339" s="106"/>
      <c r="C339" s="106"/>
      <c r="D339" s="106"/>
      <c r="E339" s="106"/>
      <c r="F339" s="106"/>
      <c r="G339" s="10" t="s">
        <v>62</v>
      </c>
      <c r="H339" s="13">
        <f t="shared" si="107"/>
        <v>0</v>
      </c>
      <c r="I339" s="13">
        <v>0</v>
      </c>
      <c r="J339" s="13">
        <v>0</v>
      </c>
      <c r="K339" s="13">
        <v>0</v>
      </c>
      <c r="L339" s="13">
        <v>0</v>
      </c>
      <c r="M339" s="13">
        <v>0</v>
      </c>
      <c r="O339" s="26"/>
    </row>
    <row r="340" spans="1:24" ht="15" customHeight="1" x14ac:dyDescent="0.4">
      <c r="A340" s="73"/>
      <c r="B340" s="70"/>
      <c r="C340" s="70"/>
      <c r="D340" s="70"/>
      <c r="E340" s="70"/>
      <c r="F340" s="70"/>
      <c r="G340" s="10" t="s">
        <v>115</v>
      </c>
      <c r="H340" s="13">
        <f t="shared" ref="H340" si="113">SUM(J340:M340)</f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0</v>
      </c>
      <c r="O340" s="26"/>
    </row>
    <row r="341" spans="1:24" ht="90.95" customHeight="1" x14ac:dyDescent="0.25">
      <c r="A341" s="57" t="s">
        <v>106</v>
      </c>
      <c r="B341" s="59"/>
      <c r="C341" s="59"/>
      <c r="D341" s="62"/>
      <c r="E341" s="59"/>
      <c r="F341" s="7"/>
      <c r="G341" s="9" t="s">
        <v>90</v>
      </c>
      <c r="H341" s="13">
        <f>SUM(J341:M341)</f>
        <v>4363934.3000000007</v>
      </c>
      <c r="I341" s="13">
        <f>I342+I343+I344+I345+I346+I347+I348+I350+I351+I352+I353+I354</f>
        <v>42592.6</v>
      </c>
      <c r="J341" s="13">
        <f t="shared" ref="J341:M341" si="114">J342+J343+J344+J345+J346+J347+J348+J350+J351+J352+J353+J354</f>
        <v>1843452.3000000003</v>
      </c>
      <c r="K341" s="13">
        <f t="shared" si="114"/>
        <v>2359263.0700000003</v>
      </c>
      <c r="L341" s="13">
        <f t="shared" si="114"/>
        <v>161218.93000000002</v>
      </c>
      <c r="M341" s="13">
        <f t="shared" si="114"/>
        <v>0</v>
      </c>
    </row>
    <row r="342" spans="1:24" ht="15" customHeight="1" x14ac:dyDescent="0.25">
      <c r="A342" s="49"/>
      <c r="B342" s="109"/>
      <c r="C342" s="109"/>
      <c r="D342" s="117"/>
      <c r="E342" s="109"/>
      <c r="F342" s="115"/>
      <c r="G342" s="22" t="s">
        <v>25</v>
      </c>
      <c r="H342" s="20">
        <f>H356</f>
        <v>0</v>
      </c>
      <c r="I342" s="20">
        <f t="shared" ref="I342:I347" si="115">I356</f>
        <v>0</v>
      </c>
      <c r="J342" s="20">
        <f>J356</f>
        <v>0</v>
      </c>
      <c r="K342" s="20"/>
      <c r="L342" s="20">
        <f t="shared" ref="L342:M342" si="116">L356</f>
        <v>0</v>
      </c>
      <c r="M342" s="20">
        <f t="shared" si="116"/>
        <v>0</v>
      </c>
    </row>
    <row r="343" spans="1:24" ht="15" customHeight="1" x14ac:dyDescent="0.25">
      <c r="A343" s="49"/>
      <c r="B343" s="109"/>
      <c r="C343" s="109"/>
      <c r="D343" s="117"/>
      <c r="E343" s="109"/>
      <c r="F343" s="115"/>
      <c r="G343" s="10" t="s">
        <v>29</v>
      </c>
      <c r="H343" s="13">
        <f t="shared" ref="H343:M343" si="117">H357</f>
        <v>0</v>
      </c>
      <c r="I343" s="13">
        <f t="shared" si="115"/>
        <v>0</v>
      </c>
      <c r="J343" s="13">
        <f t="shared" si="117"/>
        <v>0</v>
      </c>
      <c r="K343" s="13">
        <f t="shared" si="117"/>
        <v>0</v>
      </c>
      <c r="L343" s="13">
        <f t="shared" si="117"/>
        <v>0</v>
      </c>
      <c r="M343" s="13">
        <f t="shared" si="117"/>
        <v>0</v>
      </c>
    </row>
    <row r="344" spans="1:24" ht="15" customHeight="1" x14ac:dyDescent="0.25">
      <c r="A344" s="49"/>
      <c r="B344" s="109"/>
      <c r="C344" s="109"/>
      <c r="D344" s="117"/>
      <c r="E344" s="109"/>
      <c r="F344" s="115"/>
      <c r="G344" s="10" t="s">
        <v>11</v>
      </c>
      <c r="H344" s="13">
        <f t="shared" ref="H344:M344" si="118">H358</f>
        <v>0</v>
      </c>
      <c r="I344" s="13">
        <f t="shared" si="115"/>
        <v>0</v>
      </c>
      <c r="J344" s="13">
        <f t="shared" si="118"/>
        <v>0</v>
      </c>
      <c r="K344" s="13">
        <f>K358</f>
        <v>0</v>
      </c>
      <c r="L344" s="13">
        <f t="shared" si="118"/>
        <v>0</v>
      </c>
      <c r="M344" s="13">
        <f t="shared" si="118"/>
        <v>0</v>
      </c>
    </row>
    <row r="345" spans="1:24" ht="15" customHeight="1" x14ac:dyDescent="0.25">
      <c r="A345" s="49"/>
      <c r="B345" s="109"/>
      <c r="C345" s="109"/>
      <c r="D345" s="117"/>
      <c r="E345" s="109"/>
      <c r="F345" s="115"/>
      <c r="G345" s="10" t="s">
        <v>36</v>
      </c>
      <c r="H345" s="13">
        <f t="shared" ref="H345:M345" si="119">H359</f>
        <v>0</v>
      </c>
      <c r="I345" s="13">
        <f t="shared" si="115"/>
        <v>0</v>
      </c>
      <c r="J345" s="13">
        <f t="shared" si="119"/>
        <v>0</v>
      </c>
      <c r="K345" s="13">
        <f t="shared" si="119"/>
        <v>0</v>
      </c>
      <c r="L345" s="13">
        <f t="shared" si="119"/>
        <v>0</v>
      </c>
      <c r="M345" s="13">
        <f t="shared" si="119"/>
        <v>0</v>
      </c>
    </row>
    <row r="346" spans="1:24" ht="15" customHeight="1" x14ac:dyDescent="0.25">
      <c r="A346" s="49"/>
      <c r="B346" s="109"/>
      <c r="C346" s="109"/>
      <c r="D346" s="184"/>
      <c r="E346" s="109"/>
      <c r="F346" s="115"/>
      <c r="G346" s="10" t="s">
        <v>37</v>
      </c>
      <c r="H346" s="13">
        <f t="shared" ref="H346:M346" si="120">H360</f>
        <v>0</v>
      </c>
      <c r="I346" s="13">
        <f t="shared" si="115"/>
        <v>0</v>
      </c>
      <c r="J346" s="13">
        <f t="shared" si="120"/>
        <v>0</v>
      </c>
      <c r="K346" s="13">
        <f>K360</f>
        <v>0</v>
      </c>
      <c r="L346" s="13">
        <f t="shared" si="120"/>
        <v>0</v>
      </c>
      <c r="M346" s="13">
        <f t="shared" si="120"/>
        <v>0</v>
      </c>
    </row>
    <row r="347" spans="1:24" ht="15" customHeight="1" x14ac:dyDescent="0.25">
      <c r="A347" s="170"/>
      <c r="B347" s="170"/>
      <c r="C347" s="170"/>
      <c r="D347" s="184"/>
      <c r="E347" s="170"/>
      <c r="F347" s="178"/>
      <c r="G347" s="10" t="s">
        <v>38</v>
      </c>
      <c r="H347" s="13">
        <f>H361</f>
        <v>526916.80000000005</v>
      </c>
      <c r="I347" s="13">
        <f t="shared" si="115"/>
        <v>0</v>
      </c>
      <c r="J347" s="13">
        <f t="shared" ref="J347:M347" si="121">J361</f>
        <v>0</v>
      </c>
      <c r="K347" s="13">
        <f>K361</f>
        <v>495301.8</v>
      </c>
      <c r="L347" s="13">
        <f t="shared" si="121"/>
        <v>31615</v>
      </c>
      <c r="M347" s="13">
        <f t="shared" si="121"/>
        <v>0</v>
      </c>
      <c r="N347" s="13">
        <f t="shared" ref="N347:N348" si="122">N361</f>
        <v>0</v>
      </c>
      <c r="W347" s="6"/>
      <c r="X347" s="6"/>
    </row>
    <row r="348" spans="1:24" ht="15" customHeight="1" x14ac:dyDescent="0.25">
      <c r="A348" s="170"/>
      <c r="B348" s="170"/>
      <c r="C348" s="170"/>
      <c r="D348" s="184"/>
      <c r="E348" s="170"/>
      <c r="F348" s="178"/>
      <c r="G348" s="10" t="s">
        <v>57</v>
      </c>
      <c r="H348" s="13">
        <f>H362+H390</f>
        <v>935730.7</v>
      </c>
      <c r="I348" s="13">
        <f>I362+I390</f>
        <v>110</v>
      </c>
      <c r="J348" s="13">
        <f t="shared" ref="J348:M348" si="123">J362+J390</f>
        <v>0</v>
      </c>
      <c r="K348" s="13">
        <f t="shared" si="123"/>
        <v>910183.2</v>
      </c>
      <c r="L348" s="13">
        <f t="shared" si="123"/>
        <v>25547.5</v>
      </c>
      <c r="M348" s="13">
        <f t="shared" si="123"/>
        <v>0</v>
      </c>
      <c r="N348" s="13">
        <f t="shared" si="122"/>
        <v>0</v>
      </c>
    </row>
    <row r="349" spans="1:24" ht="60.95" customHeight="1" x14ac:dyDescent="0.25">
      <c r="A349" s="122"/>
      <c r="B349" s="122"/>
      <c r="C349" s="122"/>
      <c r="D349" s="123"/>
      <c r="E349" s="122"/>
      <c r="F349" s="91"/>
      <c r="G349" s="33" t="s">
        <v>103</v>
      </c>
      <c r="H349" s="30">
        <f>SUM(I349:L349)</f>
        <v>321627.19999999995</v>
      </c>
      <c r="I349" s="30">
        <v>0</v>
      </c>
      <c r="J349" s="30">
        <v>0</v>
      </c>
      <c r="K349" s="30">
        <f>K363</f>
        <v>302329.59999999998</v>
      </c>
      <c r="L349" s="30">
        <f>L363</f>
        <v>19297.599999999999</v>
      </c>
      <c r="M349" s="47">
        <v>0</v>
      </c>
      <c r="N349" s="13"/>
    </row>
    <row r="350" spans="1:24" ht="15" customHeight="1" x14ac:dyDescent="0.25">
      <c r="A350" s="49"/>
      <c r="B350" s="109"/>
      <c r="C350" s="109"/>
      <c r="D350" s="109"/>
      <c r="E350" s="109"/>
      <c r="F350" s="115"/>
      <c r="G350" s="22" t="s">
        <v>58</v>
      </c>
      <c r="H350" s="20">
        <f>H364+H391</f>
        <v>974193.2</v>
      </c>
      <c r="I350" s="20">
        <f>I364+I391</f>
        <v>119.19999999999999</v>
      </c>
      <c r="J350" s="20">
        <f t="shared" ref="J350:M350" si="124">J364</f>
        <v>712615.89999999991</v>
      </c>
      <c r="K350" s="20">
        <f>K364</f>
        <v>251717.40000000011</v>
      </c>
      <c r="L350" s="20">
        <f>L364+L392+L391</f>
        <v>9859.9000000000033</v>
      </c>
      <c r="M350" s="20">
        <f t="shared" si="124"/>
        <v>0</v>
      </c>
      <c r="N350" s="13">
        <f>N364</f>
        <v>0</v>
      </c>
    </row>
    <row r="351" spans="1:24" ht="15" customHeight="1" x14ac:dyDescent="0.25">
      <c r="A351" s="49"/>
      <c r="B351" s="50"/>
      <c r="C351" s="50"/>
      <c r="D351" s="50"/>
      <c r="E351" s="50"/>
      <c r="F351" s="27"/>
      <c r="G351" s="10" t="s">
        <v>60</v>
      </c>
      <c r="H351" s="13">
        <f>K351+L351+J351</f>
        <v>213905.6</v>
      </c>
      <c r="I351" s="13">
        <f t="shared" ref="I351:K353" si="125">I405</f>
        <v>42363.4</v>
      </c>
      <c r="J351" s="13">
        <f>J405+J365</f>
        <v>105073.3</v>
      </c>
      <c r="K351" s="13">
        <f>K405+K365</f>
        <v>106693.2</v>
      </c>
      <c r="L351" s="13">
        <f>L405+L365</f>
        <v>2139.1000000000004</v>
      </c>
      <c r="M351" s="13">
        <f t="shared" ref="M351" si="126">M365</f>
        <v>0</v>
      </c>
      <c r="N351" s="13">
        <f>N365</f>
        <v>0</v>
      </c>
    </row>
    <row r="352" spans="1:24" ht="15" customHeight="1" x14ac:dyDescent="0.25">
      <c r="A352" s="49"/>
      <c r="B352" s="50"/>
      <c r="C352" s="50"/>
      <c r="D352" s="50"/>
      <c r="E352" s="50"/>
      <c r="F352" s="27"/>
      <c r="G352" s="10" t="s">
        <v>61</v>
      </c>
      <c r="H352" s="13">
        <f>K352+L352+J352</f>
        <v>709102.20000000007</v>
      </c>
      <c r="I352" s="13">
        <f t="shared" si="125"/>
        <v>0</v>
      </c>
      <c r="J352" s="13">
        <f t="shared" si="125"/>
        <v>680950.9</v>
      </c>
      <c r="K352" s="13">
        <f t="shared" si="125"/>
        <v>21060.3</v>
      </c>
      <c r="L352" s="13">
        <f>L406</f>
        <v>7091</v>
      </c>
      <c r="M352" s="13">
        <f t="shared" ref="M352" si="127">M366</f>
        <v>0</v>
      </c>
      <c r="N352" s="13">
        <f>N366</f>
        <v>0</v>
      </c>
    </row>
    <row r="353" spans="1:15" ht="15" customHeight="1" x14ac:dyDescent="0.25">
      <c r="A353" s="49"/>
      <c r="B353" s="50"/>
      <c r="C353" s="50"/>
      <c r="D353" s="50"/>
      <c r="E353" s="50"/>
      <c r="F353" s="27"/>
      <c r="G353" s="10" t="s">
        <v>62</v>
      </c>
      <c r="H353" s="13">
        <f>K353+L353+J353+M353</f>
        <v>502169.55999999994</v>
      </c>
      <c r="I353" s="13">
        <f>I367</f>
        <v>0</v>
      </c>
      <c r="J353" s="13">
        <f>J407</f>
        <v>172408.1</v>
      </c>
      <c r="K353" s="13">
        <f t="shared" si="125"/>
        <v>287980.46999999997</v>
      </c>
      <c r="L353" s="13">
        <f>L407</f>
        <v>41780.99</v>
      </c>
      <c r="M353" s="13">
        <f t="shared" ref="M353" si="128">M367</f>
        <v>0</v>
      </c>
      <c r="N353" s="13">
        <f t="shared" ref="N353" si="129">N367</f>
        <v>0</v>
      </c>
    </row>
    <row r="354" spans="1:15" ht="15" customHeight="1" x14ac:dyDescent="0.25">
      <c r="A354" s="58"/>
      <c r="B354" s="87"/>
      <c r="C354" s="87"/>
      <c r="D354" s="87"/>
      <c r="E354" s="87"/>
      <c r="F354" s="86"/>
      <c r="G354" s="10" t="s">
        <v>115</v>
      </c>
      <c r="H354" s="13">
        <f>K354+L354+J354+M354</f>
        <v>501916.24</v>
      </c>
      <c r="I354" s="13">
        <f>I408</f>
        <v>0</v>
      </c>
      <c r="J354" s="13">
        <f>J408</f>
        <v>172404.1</v>
      </c>
      <c r="K354" s="13">
        <f>K408</f>
        <v>286326.7</v>
      </c>
      <c r="L354" s="13">
        <f>L408</f>
        <v>43185.440000000002</v>
      </c>
      <c r="M354" s="13">
        <f>M408</f>
        <v>0</v>
      </c>
      <c r="N354" s="25"/>
    </row>
    <row r="355" spans="1:15" ht="105" x14ac:dyDescent="0.25">
      <c r="A355" s="157" t="s">
        <v>100</v>
      </c>
      <c r="B355" s="157"/>
      <c r="C355" s="157"/>
      <c r="D355" s="157"/>
      <c r="E355" s="157"/>
      <c r="F355" s="157"/>
      <c r="G355" s="9" t="s">
        <v>92</v>
      </c>
      <c r="H355" s="13">
        <f>SUM(J355:M355)</f>
        <v>2541099.9000000004</v>
      </c>
      <c r="I355" s="13">
        <f t="shared" ref="I355:I356" si="130">I369</f>
        <v>0</v>
      </c>
      <c r="J355" s="13">
        <f>J369</f>
        <v>712615.89999999991</v>
      </c>
      <c r="K355" s="13">
        <f>K369</f>
        <v>1760645.9000000004</v>
      </c>
      <c r="L355" s="13">
        <f>L369</f>
        <v>67838.100000000006</v>
      </c>
      <c r="M355" s="13">
        <f t="shared" ref="M355" si="131">M369</f>
        <v>0</v>
      </c>
    </row>
    <row r="356" spans="1:15" ht="15" customHeight="1" x14ac:dyDescent="0.25">
      <c r="A356" s="134"/>
      <c r="B356" s="134"/>
      <c r="C356" s="134"/>
      <c r="D356" s="134"/>
      <c r="E356" s="134"/>
      <c r="F356" s="134"/>
      <c r="G356" s="10" t="s">
        <v>25</v>
      </c>
      <c r="H356" s="13">
        <f>H370</f>
        <v>0</v>
      </c>
      <c r="I356" s="13">
        <f t="shared" si="130"/>
        <v>0</v>
      </c>
      <c r="J356" s="13">
        <f>J370</f>
        <v>0</v>
      </c>
      <c r="K356" s="13">
        <f t="shared" ref="K356:M356" si="132">K370</f>
        <v>0</v>
      </c>
      <c r="L356" s="13">
        <f t="shared" si="132"/>
        <v>0</v>
      </c>
      <c r="M356" s="13">
        <f t="shared" si="132"/>
        <v>0</v>
      </c>
    </row>
    <row r="357" spans="1:15" ht="15" customHeight="1" x14ac:dyDescent="0.25">
      <c r="A357" s="134"/>
      <c r="B357" s="134"/>
      <c r="C357" s="134"/>
      <c r="D357" s="134"/>
      <c r="E357" s="134"/>
      <c r="F357" s="134"/>
      <c r="G357" s="10" t="s">
        <v>29</v>
      </c>
      <c r="H357" s="13">
        <f t="shared" ref="H357:M357" si="133">H371</f>
        <v>0</v>
      </c>
      <c r="I357" s="13">
        <f t="shared" si="133"/>
        <v>0</v>
      </c>
      <c r="J357" s="13">
        <f t="shared" si="133"/>
        <v>0</v>
      </c>
      <c r="K357" s="13">
        <f t="shared" si="133"/>
        <v>0</v>
      </c>
      <c r="L357" s="13">
        <f t="shared" si="133"/>
        <v>0</v>
      </c>
      <c r="M357" s="13">
        <f t="shared" si="133"/>
        <v>0</v>
      </c>
    </row>
    <row r="358" spans="1:15" ht="15" customHeight="1" x14ac:dyDescent="0.25">
      <c r="A358" s="134"/>
      <c r="B358" s="134"/>
      <c r="C358" s="134"/>
      <c r="D358" s="134"/>
      <c r="E358" s="134"/>
      <c r="F358" s="134"/>
      <c r="G358" s="10" t="s">
        <v>11</v>
      </c>
      <c r="H358" s="13">
        <f>H372</f>
        <v>0</v>
      </c>
      <c r="I358" s="13">
        <f t="shared" ref="I358:M358" si="134">I372</f>
        <v>0</v>
      </c>
      <c r="J358" s="13">
        <f t="shared" si="134"/>
        <v>0</v>
      </c>
      <c r="K358" s="13">
        <f t="shared" si="134"/>
        <v>0</v>
      </c>
      <c r="L358" s="13">
        <f t="shared" si="134"/>
        <v>0</v>
      </c>
      <c r="M358" s="13">
        <f t="shared" si="134"/>
        <v>0</v>
      </c>
    </row>
    <row r="359" spans="1:15" ht="15" customHeight="1" x14ac:dyDescent="0.25">
      <c r="A359" s="134"/>
      <c r="B359" s="134"/>
      <c r="C359" s="134"/>
      <c r="D359" s="134"/>
      <c r="E359" s="134"/>
      <c r="F359" s="134"/>
      <c r="G359" s="10" t="s">
        <v>36</v>
      </c>
      <c r="H359" s="13">
        <f t="shared" ref="H359:M359" si="135">H373</f>
        <v>0</v>
      </c>
      <c r="I359" s="13">
        <f t="shared" si="135"/>
        <v>0</v>
      </c>
      <c r="J359" s="13">
        <f t="shared" si="135"/>
        <v>0</v>
      </c>
      <c r="K359" s="13">
        <f t="shared" si="135"/>
        <v>0</v>
      </c>
      <c r="L359" s="13">
        <f t="shared" si="135"/>
        <v>0</v>
      </c>
      <c r="M359" s="13">
        <f t="shared" si="135"/>
        <v>0</v>
      </c>
    </row>
    <row r="360" spans="1:15" ht="15" customHeight="1" x14ac:dyDescent="0.25">
      <c r="A360" s="134"/>
      <c r="B360" s="134"/>
      <c r="C360" s="134"/>
      <c r="D360" s="134"/>
      <c r="E360" s="134"/>
      <c r="F360" s="134"/>
      <c r="G360" s="10" t="s">
        <v>37</v>
      </c>
      <c r="H360" s="13">
        <f t="shared" ref="H360:M360" si="136">H374</f>
        <v>0</v>
      </c>
      <c r="I360" s="13">
        <f>I374</f>
        <v>0</v>
      </c>
      <c r="J360" s="13">
        <f t="shared" si="136"/>
        <v>0</v>
      </c>
      <c r="K360" s="13">
        <f t="shared" si="136"/>
        <v>0</v>
      </c>
      <c r="L360" s="13">
        <f t="shared" si="136"/>
        <v>0</v>
      </c>
      <c r="M360" s="13">
        <f t="shared" si="136"/>
        <v>0</v>
      </c>
    </row>
    <row r="361" spans="1:15" ht="15" customHeight="1" x14ac:dyDescent="0.25">
      <c r="A361" s="134"/>
      <c r="B361" s="134"/>
      <c r="C361" s="134"/>
      <c r="D361" s="134"/>
      <c r="E361" s="134"/>
      <c r="F361" s="134"/>
      <c r="G361" s="10" t="s">
        <v>38</v>
      </c>
      <c r="H361" s="13">
        <f>H375</f>
        <v>526916.80000000005</v>
      </c>
      <c r="I361" s="13">
        <f t="shared" ref="I361:M361" si="137">I375</f>
        <v>0</v>
      </c>
      <c r="J361" s="13">
        <f t="shared" si="137"/>
        <v>0</v>
      </c>
      <c r="K361" s="13">
        <f t="shared" ref="K361:L363" si="138">K375</f>
        <v>495301.8</v>
      </c>
      <c r="L361" s="13">
        <f t="shared" si="138"/>
        <v>31615</v>
      </c>
      <c r="M361" s="13">
        <f t="shared" si="137"/>
        <v>0</v>
      </c>
    </row>
    <row r="362" spans="1:15" ht="18.399999999999999" customHeight="1" x14ac:dyDescent="0.25">
      <c r="A362" s="134"/>
      <c r="B362" s="134"/>
      <c r="C362" s="134"/>
      <c r="D362" s="134"/>
      <c r="E362" s="134"/>
      <c r="F362" s="134"/>
      <c r="G362" s="10" t="s">
        <v>57</v>
      </c>
      <c r="H362" s="13">
        <f t="shared" ref="H362:M362" si="139">H376</f>
        <v>935620.7</v>
      </c>
      <c r="I362" s="13">
        <f t="shared" si="139"/>
        <v>0</v>
      </c>
      <c r="J362" s="13">
        <f t="shared" si="139"/>
        <v>0</v>
      </c>
      <c r="K362" s="13">
        <f t="shared" si="138"/>
        <v>910183.2</v>
      </c>
      <c r="L362" s="13">
        <f t="shared" si="138"/>
        <v>25437.5</v>
      </c>
      <c r="M362" s="13">
        <f t="shared" si="139"/>
        <v>0</v>
      </c>
      <c r="O362" s="6">
        <f>K362+L362+110</f>
        <v>935730.7</v>
      </c>
    </row>
    <row r="363" spans="1:15" ht="60.95" customHeight="1" x14ac:dyDescent="0.25">
      <c r="A363" s="134"/>
      <c r="B363" s="134"/>
      <c r="C363" s="134"/>
      <c r="D363" s="134"/>
      <c r="E363" s="134"/>
      <c r="F363" s="134"/>
      <c r="G363" s="51" t="s">
        <v>103</v>
      </c>
      <c r="H363" s="30">
        <f>SUM(I363:L363)</f>
        <v>321627.19999999995</v>
      </c>
      <c r="I363" s="30">
        <v>0</v>
      </c>
      <c r="J363" s="30">
        <v>0</v>
      </c>
      <c r="K363" s="30">
        <f t="shared" si="138"/>
        <v>302329.59999999998</v>
      </c>
      <c r="L363" s="30">
        <f t="shared" si="138"/>
        <v>19297.599999999999</v>
      </c>
      <c r="M363" s="30">
        <v>0</v>
      </c>
    </row>
    <row r="364" spans="1:15" ht="15" customHeight="1" x14ac:dyDescent="0.25">
      <c r="A364" s="134"/>
      <c r="B364" s="134"/>
      <c r="C364" s="134"/>
      <c r="D364" s="134"/>
      <c r="E364" s="134"/>
      <c r="F364" s="134"/>
      <c r="G364" s="10" t="s">
        <v>58</v>
      </c>
      <c r="H364" s="66">
        <f>H378</f>
        <v>974074</v>
      </c>
      <c r="I364" s="13">
        <f>I378</f>
        <v>0</v>
      </c>
      <c r="J364" s="13">
        <f t="shared" ref="J364:M364" si="140">J378</f>
        <v>712615.89999999991</v>
      </c>
      <c r="K364" s="13">
        <f t="shared" si="140"/>
        <v>251717.40000000011</v>
      </c>
      <c r="L364" s="66">
        <f t="shared" si="140"/>
        <v>9740.7000000000025</v>
      </c>
      <c r="M364" s="13">
        <f t="shared" si="140"/>
        <v>0</v>
      </c>
    </row>
    <row r="365" spans="1:15" ht="15" customHeight="1" x14ac:dyDescent="0.25">
      <c r="A365" s="134"/>
      <c r="B365" s="134"/>
      <c r="C365" s="134"/>
      <c r="D365" s="134"/>
      <c r="E365" s="134"/>
      <c r="F365" s="134"/>
      <c r="G365" s="10" t="s">
        <v>60</v>
      </c>
      <c r="H365" s="13">
        <f>H379</f>
        <v>104488.4</v>
      </c>
      <c r="I365" s="13">
        <f t="shared" ref="I365:M367" si="141">I379</f>
        <v>0</v>
      </c>
      <c r="J365" s="13">
        <f t="shared" si="141"/>
        <v>0</v>
      </c>
      <c r="K365" s="13">
        <f t="shared" si="141"/>
        <v>103443.5</v>
      </c>
      <c r="L365" s="13">
        <f>L379</f>
        <v>1044.9000000000001</v>
      </c>
      <c r="M365" s="13">
        <f t="shared" si="141"/>
        <v>0</v>
      </c>
    </row>
    <row r="366" spans="1:15" ht="15" customHeight="1" x14ac:dyDescent="0.25">
      <c r="A366" s="134"/>
      <c r="B366" s="134"/>
      <c r="C366" s="134"/>
      <c r="D366" s="134"/>
      <c r="E366" s="134"/>
      <c r="F366" s="134"/>
      <c r="G366" s="10" t="s">
        <v>61</v>
      </c>
      <c r="H366" s="13">
        <f t="shared" ref="H366:M366" si="142">H380</f>
        <v>0</v>
      </c>
      <c r="I366" s="13">
        <f t="shared" si="142"/>
        <v>0</v>
      </c>
      <c r="J366" s="13">
        <f t="shared" si="142"/>
        <v>0</v>
      </c>
      <c r="K366" s="13">
        <f t="shared" si="142"/>
        <v>0</v>
      </c>
      <c r="L366" s="13">
        <f t="shared" si="141"/>
        <v>0</v>
      </c>
      <c r="M366" s="13">
        <f t="shared" si="142"/>
        <v>0</v>
      </c>
    </row>
    <row r="367" spans="1:15" ht="15" customHeight="1" x14ac:dyDescent="0.25">
      <c r="A367" s="134"/>
      <c r="B367" s="134"/>
      <c r="C367" s="134"/>
      <c r="D367" s="134"/>
      <c r="E367" s="134"/>
      <c r="F367" s="134"/>
      <c r="G367" s="10" t="s">
        <v>62</v>
      </c>
      <c r="H367" s="13">
        <f t="shared" ref="H367:M367" si="143">H381</f>
        <v>0</v>
      </c>
      <c r="I367" s="13">
        <f t="shared" si="143"/>
        <v>0</v>
      </c>
      <c r="J367" s="13">
        <f t="shared" si="143"/>
        <v>0</v>
      </c>
      <c r="K367" s="13">
        <f t="shared" si="143"/>
        <v>0</v>
      </c>
      <c r="L367" s="13">
        <f t="shared" si="141"/>
        <v>0</v>
      </c>
      <c r="M367" s="13">
        <f t="shared" si="143"/>
        <v>0</v>
      </c>
    </row>
    <row r="368" spans="1:15" ht="15" customHeight="1" x14ac:dyDescent="0.25">
      <c r="A368" s="135"/>
      <c r="B368" s="135"/>
      <c r="C368" s="135"/>
      <c r="D368" s="135"/>
      <c r="E368" s="135"/>
      <c r="F368" s="135"/>
      <c r="G368" s="10" t="s">
        <v>115</v>
      </c>
      <c r="H368" s="13">
        <f>H382</f>
        <v>0</v>
      </c>
      <c r="I368" s="13">
        <f>I382</f>
        <v>0</v>
      </c>
      <c r="J368" s="13">
        <f t="shared" ref="J368:L368" si="144">J382</f>
        <v>0</v>
      </c>
      <c r="K368" s="13">
        <f t="shared" si="144"/>
        <v>0</v>
      </c>
      <c r="L368" s="13">
        <f t="shared" si="144"/>
        <v>0</v>
      </c>
      <c r="M368" s="13">
        <f>M383</f>
        <v>0</v>
      </c>
    </row>
    <row r="369" spans="1:19" ht="90" x14ac:dyDescent="0.25">
      <c r="A369" s="157" t="s">
        <v>78</v>
      </c>
      <c r="B369" s="139" t="s">
        <v>21</v>
      </c>
      <c r="C369" s="139" t="s">
        <v>42</v>
      </c>
      <c r="D369" s="180">
        <v>1663746.8</v>
      </c>
      <c r="E369" s="139" t="s">
        <v>105</v>
      </c>
      <c r="F369" s="139" t="s">
        <v>112</v>
      </c>
      <c r="G369" s="9" t="s">
        <v>91</v>
      </c>
      <c r="H369" s="13">
        <f>SUM(J369:M369)</f>
        <v>2541099.9000000004</v>
      </c>
      <c r="I369" s="13">
        <f>SUM(I370:I381)</f>
        <v>0</v>
      </c>
      <c r="J369" s="13">
        <f>SUM(J370:J381)</f>
        <v>712615.89999999991</v>
      </c>
      <c r="K369" s="13">
        <f>SUM(K370:K381)-K377</f>
        <v>1760645.9000000004</v>
      </c>
      <c r="L369" s="13">
        <f>SUM(L370:L381)-L377</f>
        <v>67838.100000000006</v>
      </c>
      <c r="M369" s="13">
        <f t="shared" ref="M369" si="145">SUM(M370:M381)</f>
        <v>0</v>
      </c>
    </row>
    <row r="370" spans="1:19" ht="15" customHeight="1" x14ac:dyDescent="0.25">
      <c r="A370" s="134"/>
      <c r="B370" s="176"/>
      <c r="C370" s="176"/>
      <c r="D370" s="176"/>
      <c r="E370" s="176"/>
      <c r="F370" s="176"/>
      <c r="G370" s="10" t="s">
        <v>25</v>
      </c>
      <c r="H370" s="13">
        <f>SUM(J370:M370)</f>
        <v>0</v>
      </c>
      <c r="I370" s="13">
        <v>0</v>
      </c>
      <c r="J370" s="13">
        <v>0</v>
      </c>
      <c r="K370" s="13">
        <v>0</v>
      </c>
      <c r="L370" s="13">
        <v>0</v>
      </c>
      <c r="M370" s="13">
        <v>0</v>
      </c>
    </row>
    <row r="371" spans="1:19" ht="15" customHeight="1" x14ac:dyDescent="0.25">
      <c r="A371" s="134"/>
      <c r="B371" s="176"/>
      <c r="C371" s="176"/>
      <c r="D371" s="176"/>
      <c r="E371" s="176"/>
      <c r="F371" s="176"/>
      <c r="G371" s="10" t="s">
        <v>29</v>
      </c>
      <c r="H371" s="13">
        <f>SUM(J371:M371)</f>
        <v>0</v>
      </c>
      <c r="I371" s="13">
        <v>0</v>
      </c>
      <c r="J371" s="13">
        <v>0</v>
      </c>
      <c r="K371" s="13">
        <v>0</v>
      </c>
      <c r="L371" s="13">
        <v>0</v>
      </c>
      <c r="M371" s="13">
        <v>0</v>
      </c>
    </row>
    <row r="372" spans="1:19" ht="15" customHeight="1" x14ac:dyDescent="0.25">
      <c r="A372" s="134"/>
      <c r="B372" s="176"/>
      <c r="C372" s="176"/>
      <c r="D372" s="176"/>
      <c r="E372" s="176"/>
      <c r="F372" s="176"/>
      <c r="G372" s="10" t="s">
        <v>11</v>
      </c>
      <c r="H372" s="13">
        <f t="shared" ref="H372:H381" si="146">SUM(J372:M372)</f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0</v>
      </c>
    </row>
    <row r="373" spans="1:19" ht="15" customHeight="1" x14ac:dyDescent="0.25">
      <c r="A373" s="134"/>
      <c r="B373" s="176"/>
      <c r="C373" s="176"/>
      <c r="D373" s="176"/>
      <c r="E373" s="176"/>
      <c r="F373" s="176"/>
      <c r="G373" s="10" t="s">
        <v>36</v>
      </c>
      <c r="H373" s="13">
        <f t="shared" si="146"/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</row>
    <row r="374" spans="1:19" ht="15" customHeight="1" x14ac:dyDescent="0.25">
      <c r="A374" s="134"/>
      <c r="B374" s="176"/>
      <c r="C374" s="176"/>
      <c r="D374" s="176"/>
      <c r="E374" s="176"/>
      <c r="F374" s="176"/>
      <c r="G374" s="10" t="s">
        <v>37</v>
      </c>
      <c r="H374" s="13">
        <f>SUM(J374:M374)</f>
        <v>0</v>
      </c>
      <c r="I374" s="13">
        <v>0</v>
      </c>
      <c r="J374" s="13">
        <v>0</v>
      </c>
      <c r="K374" s="13">
        <v>0</v>
      </c>
      <c r="L374" s="13">
        <v>0</v>
      </c>
      <c r="M374" s="13">
        <v>0</v>
      </c>
    </row>
    <row r="375" spans="1:19" ht="15" customHeight="1" x14ac:dyDescent="0.25">
      <c r="A375" s="134"/>
      <c r="B375" s="176"/>
      <c r="C375" s="176"/>
      <c r="D375" s="176"/>
      <c r="E375" s="176"/>
      <c r="F375" s="176"/>
      <c r="G375" s="10" t="s">
        <v>38</v>
      </c>
      <c r="H375" s="13">
        <f>SUM(J375:M375)</f>
        <v>526916.80000000005</v>
      </c>
      <c r="I375" s="13">
        <v>0</v>
      </c>
      <c r="J375" s="13">
        <v>0</v>
      </c>
      <c r="K375" s="13">
        <v>495301.8</v>
      </c>
      <c r="L375" s="13">
        <v>31615</v>
      </c>
      <c r="M375" s="13">
        <v>0</v>
      </c>
    </row>
    <row r="376" spans="1:19" ht="17.25" customHeight="1" x14ac:dyDescent="0.25">
      <c r="A376" s="134"/>
      <c r="B376" s="176"/>
      <c r="C376" s="176"/>
      <c r="D376" s="176"/>
      <c r="E376" s="176"/>
      <c r="F376" s="176"/>
      <c r="G376" s="10" t="s">
        <v>57</v>
      </c>
      <c r="H376" s="13">
        <f t="shared" si="146"/>
        <v>935620.7</v>
      </c>
      <c r="I376" s="13">
        <v>0</v>
      </c>
      <c r="J376" s="13">
        <v>0</v>
      </c>
      <c r="K376" s="13">
        <f>910183.2</f>
        <v>910183.2</v>
      </c>
      <c r="L376" s="13">
        <f>47317.1-8206.6-13673</f>
        <v>25437.5</v>
      </c>
      <c r="M376" s="13">
        <v>0</v>
      </c>
    </row>
    <row r="377" spans="1:19" ht="56.25" customHeight="1" x14ac:dyDescent="0.25">
      <c r="A377" s="134"/>
      <c r="B377" s="176"/>
      <c r="C377" s="176"/>
      <c r="D377" s="176"/>
      <c r="E377" s="176"/>
      <c r="F377" s="176"/>
      <c r="G377" s="31" t="s">
        <v>103</v>
      </c>
      <c r="H377" s="30">
        <f>SUM(I377:L377)</f>
        <v>321627.19999999995</v>
      </c>
      <c r="I377" s="30">
        <v>0</v>
      </c>
      <c r="J377" s="30">
        <v>0</v>
      </c>
      <c r="K377" s="30">
        <v>302329.59999999998</v>
      </c>
      <c r="L377" s="30">
        <v>19297.599999999999</v>
      </c>
      <c r="M377" s="30">
        <v>0</v>
      </c>
    </row>
    <row r="378" spans="1:19" ht="15" customHeight="1" x14ac:dyDescent="0.25">
      <c r="A378" s="134"/>
      <c r="B378" s="176"/>
      <c r="C378" s="176"/>
      <c r="D378" s="176"/>
      <c r="E378" s="176"/>
      <c r="F378" s="176"/>
      <c r="G378" s="8" t="s">
        <v>58</v>
      </c>
      <c r="H378" s="66">
        <f>SUM(J378:M378)</f>
        <v>974074</v>
      </c>
      <c r="I378" s="13">
        <v>0</v>
      </c>
      <c r="J378" s="13">
        <f>438538.1+274077.8</f>
        <v>712615.89999999991</v>
      </c>
      <c r="K378" s="13">
        <f>598269.3+31822.8-438538.1+60163.4</f>
        <v>251717.40000000011</v>
      </c>
      <c r="L378" s="66">
        <f>38187.4-31822.8+3376.2-0.1</f>
        <v>9740.7000000000025</v>
      </c>
      <c r="M378" s="13">
        <v>0</v>
      </c>
    </row>
    <row r="379" spans="1:19" ht="15" customHeight="1" x14ac:dyDescent="0.25">
      <c r="A379" s="134"/>
      <c r="B379" s="176"/>
      <c r="C379" s="176"/>
      <c r="D379" s="176"/>
      <c r="E379" s="176"/>
      <c r="F379" s="176"/>
      <c r="G379" s="8" t="s">
        <v>60</v>
      </c>
      <c r="H379" s="13">
        <f t="shared" si="146"/>
        <v>104488.4</v>
      </c>
      <c r="I379" s="13">
        <v>0</v>
      </c>
      <c r="J379" s="13">
        <v>0</v>
      </c>
      <c r="K379" s="13">
        <v>103443.5</v>
      </c>
      <c r="L379" s="13">
        <v>1044.9000000000001</v>
      </c>
      <c r="M379" s="13">
        <v>0</v>
      </c>
    </row>
    <row r="380" spans="1:19" ht="15" customHeight="1" x14ac:dyDescent="0.25">
      <c r="A380" s="134"/>
      <c r="B380" s="176"/>
      <c r="C380" s="176"/>
      <c r="D380" s="176"/>
      <c r="E380" s="176"/>
      <c r="F380" s="176"/>
      <c r="G380" s="8" t="s">
        <v>61</v>
      </c>
      <c r="H380" s="13">
        <f t="shared" si="146"/>
        <v>0</v>
      </c>
      <c r="I380" s="13">
        <v>0</v>
      </c>
      <c r="J380" s="13">
        <v>0</v>
      </c>
      <c r="K380" s="13">
        <v>0</v>
      </c>
      <c r="L380" s="13">
        <v>0</v>
      </c>
      <c r="M380" s="13">
        <v>0</v>
      </c>
    </row>
    <row r="381" spans="1:19" ht="15" customHeight="1" x14ac:dyDescent="0.25">
      <c r="A381" s="134"/>
      <c r="B381" s="176"/>
      <c r="C381" s="176"/>
      <c r="D381" s="176"/>
      <c r="E381" s="176"/>
      <c r="F381" s="176"/>
      <c r="G381" s="37" t="s">
        <v>62</v>
      </c>
      <c r="H381" s="38">
        <f t="shared" si="146"/>
        <v>0</v>
      </c>
      <c r="I381" s="38">
        <v>0</v>
      </c>
      <c r="J381" s="38">
        <v>0</v>
      </c>
      <c r="K381" s="38">
        <v>0</v>
      </c>
      <c r="L381" s="38">
        <v>0</v>
      </c>
      <c r="M381" s="38">
        <v>0</v>
      </c>
    </row>
    <row r="382" spans="1:19" ht="15" customHeight="1" x14ac:dyDescent="0.25">
      <c r="A382" s="135"/>
      <c r="B382" s="179"/>
      <c r="C382" s="179"/>
      <c r="D382" s="179"/>
      <c r="E382" s="179"/>
      <c r="F382" s="179"/>
      <c r="G382" s="10" t="s">
        <v>115</v>
      </c>
      <c r="H382" s="13">
        <f t="shared" ref="H382" si="147">SUM(J382:M382)</f>
        <v>0</v>
      </c>
      <c r="I382" s="13">
        <v>0</v>
      </c>
      <c r="J382" s="13">
        <v>0</v>
      </c>
      <c r="K382" s="13">
        <v>0</v>
      </c>
      <c r="L382" s="13">
        <v>0</v>
      </c>
      <c r="M382" s="13">
        <v>0</v>
      </c>
    </row>
    <row r="383" spans="1:19" ht="96.4" customHeight="1" x14ac:dyDescent="0.25">
      <c r="A383" s="71" t="s">
        <v>110</v>
      </c>
      <c r="B383" s="93" t="s">
        <v>49</v>
      </c>
      <c r="C383" s="93">
        <v>1500</v>
      </c>
      <c r="D383" s="116">
        <f>110+119.1</f>
        <v>229.1</v>
      </c>
      <c r="E383" s="93" t="s">
        <v>105</v>
      </c>
      <c r="F383" s="93" t="s">
        <v>111</v>
      </c>
      <c r="G383" s="9" t="s">
        <v>92</v>
      </c>
      <c r="H383" s="13">
        <f>SUM(J383:M383)</f>
        <v>229.2</v>
      </c>
      <c r="I383" s="13">
        <f>SUM(K383:N383)</f>
        <v>229.2</v>
      </c>
      <c r="J383" s="13">
        <f>J397</f>
        <v>0</v>
      </c>
      <c r="K383" s="13">
        <f>K397</f>
        <v>0</v>
      </c>
      <c r="L383" s="13">
        <f>L390+L391</f>
        <v>229.2</v>
      </c>
      <c r="M383" s="13">
        <f t="shared" ref="M383" si="148">M397</f>
        <v>0</v>
      </c>
      <c r="N383" s="39"/>
      <c r="O383" s="39"/>
      <c r="P383" s="39"/>
      <c r="Q383" s="39"/>
      <c r="R383" s="39"/>
      <c r="S383" s="40"/>
    </row>
    <row r="384" spans="1:19" ht="15" customHeight="1" x14ac:dyDescent="0.25">
      <c r="A384" s="41"/>
      <c r="B384" s="104"/>
      <c r="C384" s="104"/>
      <c r="D384" s="104"/>
      <c r="E384" s="104"/>
      <c r="F384" s="104"/>
      <c r="G384" s="10" t="s">
        <v>25</v>
      </c>
      <c r="H384" s="13">
        <f>H398</f>
        <v>0</v>
      </c>
      <c r="I384" s="13">
        <f t="shared" ref="I384" si="149">I398</f>
        <v>0</v>
      </c>
      <c r="J384" s="13">
        <f>J398</f>
        <v>0</v>
      </c>
      <c r="K384" s="13">
        <f t="shared" ref="K384:M384" si="150">K398</f>
        <v>0</v>
      </c>
      <c r="L384" s="13">
        <f t="shared" si="150"/>
        <v>0</v>
      </c>
      <c r="M384" s="13">
        <f t="shared" si="150"/>
        <v>0</v>
      </c>
      <c r="N384" s="19"/>
      <c r="O384" s="19"/>
      <c r="P384" s="19"/>
      <c r="Q384" s="19"/>
      <c r="R384" s="19"/>
      <c r="S384" s="35"/>
    </row>
    <row r="385" spans="1:19" ht="15" customHeight="1" x14ac:dyDescent="0.25">
      <c r="A385" s="41"/>
      <c r="B385" s="105"/>
      <c r="C385" s="105"/>
      <c r="D385" s="105"/>
      <c r="E385" s="105"/>
      <c r="F385" s="105"/>
      <c r="G385" s="22" t="s">
        <v>29</v>
      </c>
      <c r="H385" s="20">
        <f t="shared" ref="H385:M386" si="151">H399</f>
        <v>0</v>
      </c>
      <c r="I385" s="20">
        <f t="shared" si="151"/>
        <v>0</v>
      </c>
      <c r="J385" s="20">
        <f t="shared" si="151"/>
        <v>0</v>
      </c>
      <c r="K385" s="20">
        <f t="shared" si="151"/>
        <v>0</v>
      </c>
      <c r="L385" s="20">
        <f t="shared" si="151"/>
        <v>0</v>
      </c>
      <c r="M385" s="20">
        <f t="shared" si="151"/>
        <v>0</v>
      </c>
    </row>
    <row r="386" spans="1:19" ht="15" customHeight="1" x14ac:dyDescent="0.25">
      <c r="A386" s="41"/>
      <c r="B386" s="140"/>
      <c r="C386" s="140"/>
      <c r="D386" s="140"/>
      <c r="E386" s="140"/>
      <c r="F386" s="140"/>
      <c r="G386" s="10" t="s">
        <v>11</v>
      </c>
      <c r="H386" s="20">
        <f>H400</f>
        <v>0</v>
      </c>
      <c r="I386" s="20">
        <f t="shared" si="151"/>
        <v>0</v>
      </c>
      <c r="J386" s="20">
        <f t="shared" si="151"/>
        <v>0</v>
      </c>
      <c r="K386" s="20">
        <f t="shared" si="151"/>
        <v>0</v>
      </c>
      <c r="L386" s="20">
        <f t="shared" si="151"/>
        <v>0</v>
      </c>
      <c r="M386" s="20">
        <f t="shared" si="151"/>
        <v>0</v>
      </c>
    </row>
    <row r="387" spans="1:19" ht="15" customHeight="1" x14ac:dyDescent="0.25">
      <c r="A387" s="41"/>
      <c r="B387" s="140"/>
      <c r="C387" s="140"/>
      <c r="D387" s="140"/>
      <c r="E387" s="140"/>
      <c r="F387" s="140"/>
      <c r="G387" s="10" t="s">
        <v>36</v>
      </c>
      <c r="H387" s="13">
        <f t="shared" ref="H387:M388" si="152">H401</f>
        <v>0</v>
      </c>
      <c r="I387" s="13">
        <f t="shared" si="152"/>
        <v>0</v>
      </c>
      <c r="J387" s="13">
        <f t="shared" si="152"/>
        <v>0</v>
      </c>
      <c r="K387" s="13">
        <f t="shared" si="152"/>
        <v>0</v>
      </c>
      <c r="L387" s="13">
        <f t="shared" si="152"/>
        <v>0</v>
      </c>
      <c r="M387" s="13">
        <f t="shared" si="152"/>
        <v>0</v>
      </c>
    </row>
    <row r="388" spans="1:19" ht="15" customHeight="1" x14ac:dyDescent="0.25">
      <c r="A388" s="41"/>
      <c r="B388" s="140"/>
      <c r="C388" s="140"/>
      <c r="D388" s="140"/>
      <c r="E388" s="140"/>
      <c r="F388" s="140"/>
      <c r="G388" s="10" t="s">
        <v>37</v>
      </c>
      <c r="H388" s="13">
        <f t="shared" si="152"/>
        <v>0</v>
      </c>
      <c r="I388" s="13">
        <f>I402</f>
        <v>0</v>
      </c>
      <c r="J388" s="13">
        <f t="shared" si="152"/>
        <v>0</v>
      </c>
      <c r="K388" s="13">
        <f t="shared" si="152"/>
        <v>0</v>
      </c>
      <c r="L388" s="13">
        <f t="shared" si="152"/>
        <v>0</v>
      </c>
      <c r="M388" s="13">
        <f t="shared" si="152"/>
        <v>0</v>
      </c>
    </row>
    <row r="389" spans="1:19" ht="15" customHeight="1" x14ac:dyDescent="0.25">
      <c r="A389" s="41"/>
      <c r="B389" s="140"/>
      <c r="C389" s="140"/>
      <c r="D389" s="140"/>
      <c r="E389" s="140"/>
      <c r="F389" s="140"/>
      <c r="G389" s="10" t="s">
        <v>38</v>
      </c>
      <c r="H389" s="13">
        <f>H403</f>
        <v>0</v>
      </c>
      <c r="I389" s="13">
        <f t="shared" ref="I389:M390" si="153">I403</f>
        <v>0</v>
      </c>
      <c r="J389" s="13">
        <f t="shared" si="153"/>
        <v>0</v>
      </c>
      <c r="K389" s="13">
        <f t="shared" si="153"/>
        <v>0</v>
      </c>
      <c r="L389" s="13">
        <f t="shared" si="153"/>
        <v>0</v>
      </c>
      <c r="M389" s="13">
        <f t="shared" si="153"/>
        <v>0</v>
      </c>
    </row>
    <row r="390" spans="1:19" ht="18.399999999999999" customHeight="1" x14ac:dyDescent="0.25">
      <c r="A390" s="41"/>
      <c r="B390" s="140"/>
      <c r="C390" s="140"/>
      <c r="D390" s="140"/>
      <c r="E390" s="140"/>
      <c r="F390" s="140"/>
      <c r="G390" s="10" t="s">
        <v>57</v>
      </c>
      <c r="H390" s="13">
        <f>L390</f>
        <v>110</v>
      </c>
      <c r="I390" s="13">
        <v>110</v>
      </c>
      <c r="J390" s="13">
        <f t="shared" si="153"/>
        <v>0</v>
      </c>
      <c r="K390" s="13">
        <f t="shared" si="153"/>
        <v>0</v>
      </c>
      <c r="L390" s="13">
        <v>110</v>
      </c>
      <c r="M390" s="13">
        <f t="shared" si="153"/>
        <v>0</v>
      </c>
    </row>
    <row r="391" spans="1:19" x14ac:dyDescent="0.25">
      <c r="A391" s="41"/>
      <c r="B391" s="140"/>
      <c r="C391" s="140"/>
      <c r="D391" s="140"/>
      <c r="E391" s="140"/>
      <c r="F391" s="140"/>
      <c r="G391" s="10" t="s">
        <v>58</v>
      </c>
      <c r="H391" s="13">
        <f>L391</f>
        <v>119.19999999999999</v>
      </c>
      <c r="I391" s="13">
        <f>119.1+0.1</f>
        <v>119.19999999999999</v>
      </c>
      <c r="J391" s="13">
        <v>0</v>
      </c>
      <c r="K391" s="13">
        <v>0</v>
      </c>
      <c r="L391" s="13">
        <f>119.1+0.1</f>
        <v>119.19999999999999</v>
      </c>
      <c r="M391" s="13">
        <f t="shared" ref="M391:M392" si="154">M405</f>
        <v>0</v>
      </c>
    </row>
    <row r="392" spans="1:19" x14ac:dyDescent="0.25">
      <c r="A392" s="41"/>
      <c r="B392" s="140"/>
      <c r="C392" s="140"/>
      <c r="D392" s="140"/>
      <c r="E392" s="140"/>
      <c r="F392" s="140"/>
      <c r="G392" s="10" t="s">
        <v>60</v>
      </c>
      <c r="H392" s="13">
        <v>0</v>
      </c>
      <c r="I392" s="13">
        <v>0</v>
      </c>
      <c r="J392" s="13">
        <v>0</v>
      </c>
      <c r="K392" s="13">
        <v>0</v>
      </c>
      <c r="L392" s="13">
        <v>0</v>
      </c>
      <c r="M392" s="13">
        <f t="shared" si="154"/>
        <v>0</v>
      </c>
    </row>
    <row r="393" spans="1:19" x14ac:dyDescent="0.25">
      <c r="A393" s="41"/>
      <c r="B393" s="140"/>
      <c r="C393" s="140"/>
      <c r="D393" s="140"/>
      <c r="E393" s="140"/>
      <c r="F393" s="140"/>
      <c r="G393" s="10" t="s">
        <v>61</v>
      </c>
      <c r="H393" s="13">
        <v>0</v>
      </c>
      <c r="I393" s="13">
        <f t="shared" ref="I393:M393" si="155">I407</f>
        <v>0</v>
      </c>
      <c r="J393" s="13">
        <v>0</v>
      </c>
      <c r="K393" s="13">
        <v>0</v>
      </c>
      <c r="L393" s="13">
        <v>0</v>
      </c>
      <c r="M393" s="13">
        <f t="shared" si="155"/>
        <v>0</v>
      </c>
    </row>
    <row r="394" spans="1:19" x14ac:dyDescent="0.25">
      <c r="A394" s="41"/>
      <c r="B394" s="140"/>
      <c r="C394" s="140"/>
      <c r="D394" s="140"/>
      <c r="E394" s="140"/>
      <c r="F394" s="140"/>
      <c r="G394" s="10" t="s">
        <v>62</v>
      </c>
      <c r="H394" s="13">
        <v>0</v>
      </c>
      <c r="I394" s="13">
        <v>0</v>
      </c>
      <c r="J394" s="13">
        <v>0</v>
      </c>
      <c r="K394" s="13">
        <v>0</v>
      </c>
      <c r="L394" s="13">
        <v>0</v>
      </c>
      <c r="M394" s="13">
        <f t="shared" ref="M394:M395" si="156">M409</f>
        <v>0</v>
      </c>
    </row>
    <row r="395" spans="1:19" x14ac:dyDescent="0.25">
      <c r="A395" s="41"/>
      <c r="B395" s="105"/>
      <c r="C395" s="105"/>
      <c r="D395" s="105"/>
      <c r="E395" s="105"/>
      <c r="F395" s="105"/>
      <c r="G395" s="10" t="s">
        <v>115</v>
      </c>
      <c r="H395" s="13">
        <v>0</v>
      </c>
      <c r="I395" s="13">
        <v>0</v>
      </c>
      <c r="J395" s="13">
        <v>0</v>
      </c>
      <c r="K395" s="13">
        <v>0</v>
      </c>
      <c r="L395" s="13">
        <v>0</v>
      </c>
      <c r="M395" s="13">
        <f t="shared" si="156"/>
        <v>0</v>
      </c>
    </row>
    <row r="396" spans="1:19" ht="119.25" customHeight="1" x14ac:dyDescent="0.25">
      <c r="A396" s="44" t="s">
        <v>125</v>
      </c>
      <c r="B396" s="99"/>
      <c r="C396" s="99"/>
      <c r="D396" s="100"/>
      <c r="E396" s="99"/>
      <c r="F396" s="93"/>
      <c r="G396" s="9" t="s">
        <v>92</v>
      </c>
      <c r="H396" s="13">
        <f>SUM(H397:H408)</f>
        <v>1822605.2</v>
      </c>
      <c r="I396" s="13">
        <f>SUM(I397:I408)</f>
        <v>42363.4</v>
      </c>
      <c r="J396" s="13">
        <f t="shared" ref="J396:M396" si="157">SUM(J397:J408)</f>
        <v>1130836.4000000001</v>
      </c>
      <c r="K396" s="13">
        <f t="shared" si="157"/>
        <v>598617.16999999993</v>
      </c>
      <c r="L396" s="13">
        <f t="shared" si="157"/>
        <v>93151.63</v>
      </c>
      <c r="M396" s="13">
        <f t="shared" si="157"/>
        <v>0</v>
      </c>
      <c r="N396" s="39"/>
      <c r="O396" s="39"/>
      <c r="P396" s="39"/>
      <c r="Q396" s="39"/>
      <c r="R396" s="39"/>
      <c r="S396" s="40"/>
    </row>
    <row r="397" spans="1:19" ht="15" customHeight="1" x14ac:dyDescent="0.25">
      <c r="A397" s="45"/>
      <c r="B397" s="94"/>
      <c r="C397" s="94"/>
      <c r="D397" s="94"/>
      <c r="E397" s="94"/>
      <c r="F397" s="104"/>
      <c r="G397" s="10" t="s">
        <v>25</v>
      </c>
      <c r="H397" s="13">
        <f>H411</f>
        <v>0</v>
      </c>
      <c r="I397" s="13">
        <f t="shared" ref="I397" si="158">I411</f>
        <v>0</v>
      </c>
      <c r="J397" s="13">
        <f>J411</f>
        <v>0</v>
      </c>
      <c r="K397" s="13">
        <f t="shared" ref="K397:M397" si="159">K411</f>
        <v>0</v>
      </c>
      <c r="L397" s="13">
        <f t="shared" si="159"/>
        <v>0</v>
      </c>
      <c r="M397" s="13">
        <f t="shared" si="159"/>
        <v>0</v>
      </c>
      <c r="N397" s="19"/>
      <c r="O397" s="19"/>
      <c r="P397" s="19"/>
      <c r="Q397" s="19"/>
      <c r="R397" s="19"/>
      <c r="S397" s="35"/>
    </row>
    <row r="398" spans="1:19" ht="15" customHeight="1" x14ac:dyDescent="0.25">
      <c r="A398" s="45"/>
      <c r="B398" s="89"/>
      <c r="C398" s="89"/>
      <c r="D398" s="89"/>
      <c r="E398" s="89"/>
      <c r="F398" s="105"/>
      <c r="G398" s="22" t="s">
        <v>29</v>
      </c>
      <c r="H398" s="20">
        <f t="shared" ref="H398:M398" si="160">H412</f>
        <v>0</v>
      </c>
      <c r="I398" s="20">
        <f t="shared" si="160"/>
        <v>0</v>
      </c>
      <c r="J398" s="20">
        <f t="shared" si="160"/>
        <v>0</v>
      </c>
      <c r="K398" s="20">
        <f t="shared" si="160"/>
        <v>0</v>
      </c>
      <c r="L398" s="20">
        <f t="shared" si="160"/>
        <v>0</v>
      </c>
      <c r="M398" s="20">
        <f t="shared" si="160"/>
        <v>0</v>
      </c>
    </row>
    <row r="399" spans="1:19" ht="15" customHeight="1" x14ac:dyDescent="0.25">
      <c r="A399" s="45"/>
      <c r="B399" s="89"/>
      <c r="C399" s="89"/>
      <c r="D399" s="89"/>
      <c r="E399" s="89"/>
      <c r="F399" s="106"/>
      <c r="G399" s="10" t="s">
        <v>11</v>
      </c>
      <c r="H399" s="20">
        <f>H413</f>
        <v>0</v>
      </c>
      <c r="I399" s="20">
        <f t="shared" ref="I399:M399" si="161">I413</f>
        <v>0</v>
      </c>
      <c r="J399" s="20">
        <f t="shared" si="161"/>
        <v>0</v>
      </c>
      <c r="K399" s="20">
        <f t="shared" si="161"/>
        <v>0</v>
      </c>
      <c r="L399" s="20">
        <f t="shared" si="161"/>
        <v>0</v>
      </c>
      <c r="M399" s="20">
        <f t="shared" si="161"/>
        <v>0</v>
      </c>
    </row>
    <row r="400" spans="1:19" ht="15" customHeight="1" x14ac:dyDescent="0.25">
      <c r="A400" s="45"/>
      <c r="B400" s="89"/>
      <c r="C400" s="89"/>
      <c r="D400" s="89"/>
      <c r="E400" s="89"/>
      <c r="F400" s="106"/>
      <c r="G400" s="10" t="s">
        <v>36</v>
      </c>
      <c r="H400" s="13">
        <f t="shared" ref="H400:M400" si="162">H414</f>
        <v>0</v>
      </c>
      <c r="I400" s="13">
        <f t="shared" si="162"/>
        <v>0</v>
      </c>
      <c r="J400" s="13">
        <f t="shared" si="162"/>
        <v>0</v>
      </c>
      <c r="K400" s="13">
        <f t="shared" si="162"/>
        <v>0</v>
      </c>
      <c r="L400" s="13">
        <f t="shared" si="162"/>
        <v>0</v>
      </c>
      <c r="M400" s="13">
        <f t="shared" si="162"/>
        <v>0</v>
      </c>
    </row>
    <row r="401" spans="1:19" ht="15" customHeight="1" x14ac:dyDescent="0.25">
      <c r="A401" s="45"/>
      <c r="B401" s="89"/>
      <c r="C401" s="89"/>
      <c r="D401" s="89"/>
      <c r="E401" s="89"/>
      <c r="F401" s="106"/>
      <c r="G401" s="10" t="s">
        <v>37</v>
      </c>
      <c r="H401" s="13">
        <f t="shared" ref="H401" si="163">H415</f>
        <v>0</v>
      </c>
      <c r="I401" s="13">
        <f>I415</f>
        <v>0</v>
      </c>
      <c r="J401" s="13">
        <f t="shared" ref="J401:M401" si="164">J415</f>
        <v>0</v>
      </c>
      <c r="K401" s="13">
        <f t="shared" si="164"/>
        <v>0</v>
      </c>
      <c r="L401" s="13">
        <f t="shared" si="164"/>
        <v>0</v>
      </c>
      <c r="M401" s="13">
        <f t="shared" si="164"/>
        <v>0</v>
      </c>
    </row>
    <row r="402" spans="1:19" ht="15" customHeight="1" x14ac:dyDescent="0.25">
      <c r="A402" s="45"/>
      <c r="B402" s="89"/>
      <c r="C402" s="89"/>
      <c r="D402" s="89"/>
      <c r="E402" s="89"/>
      <c r="F402" s="106"/>
      <c r="G402" s="10" t="s">
        <v>38</v>
      </c>
      <c r="H402" s="13">
        <f>H416</f>
        <v>0</v>
      </c>
      <c r="I402" s="13">
        <f t="shared" ref="I402:M402" si="165">I416</f>
        <v>0</v>
      </c>
      <c r="J402" s="13">
        <f t="shared" si="165"/>
        <v>0</v>
      </c>
      <c r="K402" s="13">
        <f t="shared" si="165"/>
        <v>0</v>
      </c>
      <c r="L402" s="13">
        <f t="shared" si="165"/>
        <v>0</v>
      </c>
      <c r="M402" s="13">
        <f t="shared" si="165"/>
        <v>0</v>
      </c>
    </row>
    <row r="403" spans="1:19" ht="18.399999999999999" customHeight="1" x14ac:dyDescent="0.25">
      <c r="A403" s="45"/>
      <c r="B403" s="89"/>
      <c r="C403" s="89"/>
      <c r="D403" s="89"/>
      <c r="E403" s="89"/>
      <c r="F403" s="106"/>
      <c r="G403" s="10" t="s">
        <v>57</v>
      </c>
      <c r="H403" s="13">
        <f>L403</f>
        <v>0</v>
      </c>
      <c r="I403" s="13">
        <v>0</v>
      </c>
      <c r="J403" s="13">
        <f t="shared" ref="J403:K403" si="166">J417</f>
        <v>0</v>
      </c>
      <c r="K403" s="13">
        <f t="shared" si="166"/>
        <v>0</v>
      </c>
      <c r="L403" s="13">
        <v>0</v>
      </c>
      <c r="M403" s="13">
        <f t="shared" ref="M403" si="167">M417</f>
        <v>0</v>
      </c>
    </row>
    <row r="404" spans="1:19" ht="14.45" customHeight="1" x14ac:dyDescent="0.25">
      <c r="A404" s="45"/>
      <c r="B404" s="89"/>
      <c r="C404" s="89"/>
      <c r="D404" s="89"/>
      <c r="E404" s="89"/>
      <c r="F404" s="106"/>
      <c r="G404" s="10" t="s">
        <v>58</v>
      </c>
      <c r="H404" s="13">
        <v>0</v>
      </c>
      <c r="I404" s="13">
        <v>0</v>
      </c>
      <c r="J404" s="13">
        <v>0</v>
      </c>
      <c r="K404" s="13">
        <v>0</v>
      </c>
      <c r="L404" s="13">
        <v>0</v>
      </c>
      <c r="M404" s="13">
        <f t="shared" ref="M404:M406" si="168">M418</f>
        <v>0</v>
      </c>
    </row>
    <row r="405" spans="1:19" ht="14.45" customHeight="1" x14ac:dyDescent="0.25">
      <c r="A405" s="45"/>
      <c r="B405" s="89"/>
      <c r="C405" s="89"/>
      <c r="D405" s="89"/>
      <c r="E405" s="89"/>
      <c r="F405" s="106"/>
      <c r="G405" s="10" t="s">
        <v>60</v>
      </c>
      <c r="H405" s="13">
        <f>J405+K405+L405</f>
        <v>109417.2</v>
      </c>
      <c r="I405" s="13">
        <v>42363.4</v>
      </c>
      <c r="J405" s="13">
        <v>105073.3</v>
      </c>
      <c r="K405" s="13">
        <v>3249.7</v>
      </c>
      <c r="L405" s="13">
        <v>1094.2</v>
      </c>
      <c r="M405" s="13">
        <f t="shared" si="168"/>
        <v>0</v>
      </c>
    </row>
    <row r="406" spans="1:19" ht="14.45" customHeight="1" x14ac:dyDescent="0.25">
      <c r="A406" s="45"/>
      <c r="B406" s="89"/>
      <c r="C406" s="89"/>
      <c r="D406" s="89"/>
      <c r="E406" s="89"/>
      <c r="F406" s="106"/>
      <c r="G406" s="10" t="s">
        <v>61</v>
      </c>
      <c r="H406" s="13">
        <f>J406+K406+L406</f>
        <v>709102.20000000007</v>
      </c>
      <c r="I406" s="13">
        <f t="shared" ref="I406" si="169">I420</f>
        <v>0</v>
      </c>
      <c r="J406" s="13">
        <v>680950.9</v>
      </c>
      <c r="K406" s="13">
        <v>21060.3</v>
      </c>
      <c r="L406" s="13">
        <v>7091</v>
      </c>
      <c r="M406" s="13">
        <f t="shared" si="168"/>
        <v>0</v>
      </c>
    </row>
    <row r="407" spans="1:19" ht="14.45" customHeight="1" x14ac:dyDescent="0.25">
      <c r="A407" s="45"/>
      <c r="B407" s="89"/>
      <c r="C407" s="89"/>
      <c r="D407" s="89"/>
      <c r="E407" s="89"/>
      <c r="F407" s="106"/>
      <c r="G407" s="10" t="s">
        <v>62</v>
      </c>
      <c r="H407" s="13">
        <f>H420</f>
        <v>502169.55999999994</v>
      </c>
      <c r="I407" s="13">
        <f t="shared" ref="I407:M407" si="170">I422</f>
        <v>0</v>
      </c>
      <c r="J407" s="13">
        <f>J420</f>
        <v>172408.1</v>
      </c>
      <c r="K407" s="13">
        <f>K420</f>
        <v>287980.46999999997</v>
      </c>
      <c r="L407" s="13">
        <f>L420</f>
        <v>41780.99</v>
      </c>
      <c r="M407" s="13">
        <f t="shared" si="170"/>
        <v>0</v>
      </c>
    </row>
    <row r="408" spans="1:19" x14ac:dyDescent="0.25">
      <c r="A408" s="46"/>
      <c r="B408" s="84"/>
      <c r="C408" s="84"/>
      <c r="D408" s="84"/>
      <c r="E408" s="84"/>
      <c r="F408" s="70"/>
      <c r="G408" s="10" t="s">
        <v>115</v>
      </c>
      <c r="H408" s="13">
        <f>H421</f>
        <v>501916.24000000005</v>
      </c>
      <c r="I408" s="13">
        <f>I421</f>
        <v>0</v>
      </c>
      <c r="J408" s="13">
        <f t="shared" ref="J408:M408" si="171">J421</f>
        <v>172404.1</v>
      </c>
      <c r="K408" s="13">
        <f t="shared" si="171"/>
        <v>286326.7</v>
      </c>
      <c r="L408" s="13">
        <f t="shared" si="171"/>
        <v>43185.440000000002</v>
      </c>
      <c r="M408" s="13">
        <f t="shared" si="171"/>
        <v>0</v>
      </c>
    </row>
    <row r="409" spans="1:19" ht="119.25" customHeight="1" x14ac:dyDescent="0.25">
      <c r="A409" s="45" t="s">
        <v>109</v>
      </c>
      <c r="B409" s="94" t="s">
        <v>121</v>
      </c>
      <c r="C409" s="88">
        <v>1200</v>
      </c>
      <c r="D409" s="101">
        <v>3726048.7</v>
      </c>
      <c r="E409" s="94" t="s">
        <v>120</v>
      </c>
      <c r="F409" s="104" t="s">
        <v>119</v>
      </c>
      <c r="G409" s="9" t="s">
        <v>92</v>
      </c>
      <c r="H409" s="13">
        <f>SUM(H410:H421)</f>
        <v>1822605.2</v>
      </c>
      <c r="I409" s="13">
        <f>SUM(I410:I421)</f>
        <v>42363.4</v>
      </c>
      <c r="J409" s="13">
        <f t="shared" ref="J409:M409" si="172">SUM(J410:J421)</f>
        <v>1130836.4000000001</v>
      </c>
      <c r="K409" s="13">
        <f t="shared" si="172"/>
        <v>598617.16999999993</v>
      </c>
      <c r="L409" s="13">
        <f t="shared" si="172"/>
        <v>93151.63</v>
      </c>
      <c r="M409" s="13">
        <f t="shared" si="172"/>
        <v>0</v>
      </c>
      <c r="N409" s="39"/>
      <c r="O409" s="39"/>
      <c r="P409" s="39"/>
      <c r="Q409" s="39"/>
      <c r="R409" s="39"/>
      <c r="S409" s="40"/>
    </row>
    <row r="410" spans="1:19" ht="15" customHeight="1" x14ac:dyDescent="0.25">
      <c r="A410" s="45"/>
      <c r="B410" s="94"/>
      <c r="C410" s="94"/>
      <c r="D410" s="94"/>
      <c r="E410" s="94"/>
      <c r="F410" s="104"/>
      <c r="G410" s="10" t="s">
        <v>25</v>
      </c>
      <c r="H410" s="13">
        <f>H424</f>
        <v>0</v>
      </c>
      <c r="I410" s="13">
        <f t="shared" ref="I410" si="173">I424</f>
        <v>0</v>
      </c>
      <c r="J410" s="13">
        <f>J424</f>
        <v>0</v>
      </c>
      <c r="K410" s="13">
        <f t="shared" ref="K410:M410" si="174">K424</f>
        <v>0</v>
      </c>
      <c r="L410" s="13">
        <f t="shared" si="174"/>
        <v>0</v>
      </c>
      <c r="M410" s="13">
        <f t="shared" si="174"/>
        <v>0</v>
      </c>
      <c r="N410" s="19"/>
      <c r="O410" s="19"/>
      <c r="P410" s="19"/>
      <c r="Q410" s="19"/>
      <c r="R410" s="19"/>
      <c r="S410" s="35"/>
    </row>
    <row r="411" spans="1:19" ht="15" customHeight="1" x14ac:dyDescent="0.25">
      <c r="A411" s="45"/>
      <c r="B411" s="89"/>
      <c r="C411" s="89"/>
      <c r="D411" s="89"/>
      <c r="E411" s="89"/>
      <c r="F411" s="106"/>
      <c r="G411" s="22" t="s">
        <v>29</v>
      </c>
      <c r="H411" s="20">
        <v>0</v>
      </c>
      <c r="I411" s="20">
        <v>0</v>
      </c>
      <c r="J411" s="20">
        <v>0</v>
      </c>
      <c r="K411" s="20">
        <v>0</v>
      </c>
      <c r="L411" s="20">
        <v>0</v>
      </c>
      <c r="M411" s="20">
        <f t="shared" ref="M411" si="175">M425</f>
        <v>0</v>
      </c>
    </row>
    <row r="412" spans="1:19" ht="15" customHeight="1" x14ac:dyDescent="0.25">
      <c r="A412" s="45"/>
      <c r="B412" s="89"/>
      <c r="C412" s="89"/>
      <c r="D412" s="89"/>
      <c r="E412" s="89"/>
      <c r="F412" s="106"/>
      <c r="G412" s="10" t="s">
        <v>11</v>
      </c>
      <c r="H412" s="20">
        <f>H426</f>
        <v>0</v>
      </c>
      <c r="I412" s="20">
        <f t="shared" ref="I412:M412" si="176">I426</f>
        <v>0</v>
      </c>
      <c r="J412" s="20">
        <f t="shared" si="176"/>
        <v>0</v>
      </c>
      <c r="K412" s="20">
        <f t="shared" si="176"/>
        <v>0</v>
      </c>
      <c r="L412" s="20">
        <f t="shared" si="176"/>
        <v>0</v>
      </c>
      <c r="M412" s="20">
        <f t="shared" si="176"/>
        <v>0</v>
      </c>
    </row>
    <row r="413" spans="1:19" ht="15" customHeight="1" x14ac:dyDescent="0.25">
      <c r="A413" s="52"/>
      <c r="B413" s="84"/>
      <c r="C413" s="84"/>
      <c r="D413" s="84"/>
      <c r="E413" s="84"/>
      <c r="F413" s="70"/>
      <c r="G413" s="10" t="s">
        <v>36</v>
      </c>
      <c r="H413" s="13">
        <f t="shared" ref="H413:M414" si="177">H427</f>
        <v>0</v>
      </c>
      <c r="I413" s="13">
        <f t="shared" si="177"/>
        <v>0</v>
      </c>
      <c r="J413" s="13">
        <f t="shared" si="177"/>
        <v>0</v>
      </c>
      <c r="K413" s="13">
        <f t="shared" si="177"/>
        <v>0</v>
      </c>
      <c r="L413" s="13">
        <f t="shared" si="177"/>
        <v>0</v>
      </c>
      <c r="M413" s="13">
        <f t="shared" si="177"/>
        <v>0</v>
      </c>
    </row>
    <row r="414" spans="1:19" ht="15" customHeight="1" x14ac:dyDescent="0.25">
      <c r="A414" s="45"/>
      <c r="B414" s="89"/>
      <c r="C414" s="89"/>
      <c r="D414" s="89"/>
      <c r="E414" s="89"/>
      <c r="F414" s="106"/>
      <c r="G414" s="22" t="s">
        <v>37</v>
      </c>
      <c r="H414" s="20">
        <f t="shared" si="177"/>
        <v>0</v>
      </c>
      <c r="I414" s="20">
        <f>I428</f>
        <v>0</v>
      </c>
      <c r="J414" s="20">
        <f t="shared" ref="J414:M414" si="178">J428</f>
        <v>0</v>
      </c>
      <c r="K414" s="20">
        <f t="shared" si="178"/>
        <v>0</v>
      </c>
      <c r="L414" s="20">
        <f t="shared" si="178"/>
        <v>0</v>
      </c>
      <c r="M414" s="20">
        <f t="shared" si="178"/>
        <v>0</v>
      </c>
    </row>
    <row r="415" spans="1:19" ht="15" customHeight="1" x14ac:dyDescent="0.25">
      <c r="A415" s="45"/>
      <c r="B415" s="89"/>
      <c r="C415" s="89"/>
      <c r="D415" s="89"/>
      <c r="E415" s="89"/>
      <c r="F415" s="106"/>
      <c r="G415" s="10" t="s">
        <v>38</v>
      </c>
      <c r="H415" s="13">
        <f>H429</f>
        <v>0</v>
      </c>
      <c r="I415" s="13">
        <f t="shared" ref="I415:M416" si="179">I429</f>
        <v>0</v>
      </c>
      <c r="J415" s="13">
        <f t="shared" si="179"/>
        <v>0</v>
      </c>
      <c r="K415" s="13">
        <f t="shared" si="179"/>
        <v>0</v>
      </c>
      <c r="L415" s="13">
        <f t="shared" si="179"/>
        <v>0</v>
      </c>
      <c r="M415" s="13">
        <f t="shared" si="179"/>
        <v>0</v>
      </c>
    </row>
    <row r="416" spans="1:19" ht="18.399999999999999" customHeight="1" x14ac:dyDescent="0.25">
      <c r="A416" s="45"/>
      <c r="B416" s="89"/>
      <c r="C416" s="89"/>
      <c r="D416" s="89"/>
      <c r="E416" s="89"/>
      <c r="F416" s="106"/>
      <c r="G416" s="10" t="s">
        <v>57</v>
      </c>
      <c r="H416" s="13">
        <f>L416</f>
        <v>0</v>
      </c>
      <c r="I416" s="13">
        <v>0</v>
      </c>
      <c r="J416" s="13">
        <f t="shared" ref="J416:K416" si="180">J430</f>
        <v>0</v>
      </c>
      <c r="K416" s="13">
        <f t="shared" si="180"/>
        <v>0</v>
      </c>
      <c r="L416" s="13">
        <v>0</v>
      </c>
      <c r="M416" s="13">
        <f t="shared" si="179"/>
        <v>0</v>
      </c>
    </row>
    <row r="417" spans="1:19" x14ac:dyDescent="0.25">
      <c r="A417" s="45"/>
      <c r="B417" s="89"/>
      <c r="C417" s="89"/>
      <c r="D417" s="89"/>
      <c r="E417" s="89"/>
      <c r="F417" s="106"/>
      <c r="G417" s="10" t="s">
        <v>58</v>
      </c>
      <c r="H417" s="13">
        <f t="shared" ref="H417:M417" si="181">H431</f>
        <v>0</v>
      </c>
      <c r="I417" s="13">
        <f t="shared" si="181"/>
        <v>0</v>
      </c>
      <c r="J417" s="13">
        <f t="shared" si="181"/>
        <v>0</v>
      </c>
      <c r="K417" s="13">
        <f t="shared" si="181"/>
        <v>0</v>
      </c>
      <c r="L417" s="13">
        <f t="shared" si="181"/>
        <v>0</v>
      </c>
      <c r="M417" s="13">
        <f t="shared" si="181"/>
        <v>0</v>
      </c>
    </row>
    <row r="418" spans="1:19" x14ac:dyDescent="0.25">
      <c r="A418" s="45"/>
      <c r="B418" s="89"/>
      <c r="C418" s="89"/>
      <c r="D418" s="89"/>
      <c r="E418" s="89"/>
      <c r="F418" s="106"/>
      <c r="G418" s="10" t="s">
        <v>60</v>
      </c>
      <c r="H418" s="13">
        <f>J418+K418+L418</f>
        <v>109417.2</v>
      </c>
      <c r="I418" s="13">
        <v>42363.4</v>
      </c>
      <c r="J418" s="13">
        <v>105073.3</v>
      </c>
      <c r="K418" s="13">
        <v>3249.7</v>
      </c>
      <c r="L418" s="13">
        <v>1094.2</v>
      </c>
      <c r="M418" s="13">
        <f t="shared" ref="M418" si="182">M432</f>
        <v>0</v>
      </c>
    </row>
    <row r="419" spans="1:19" x14ac:dyDescent="0.25">
      <c r="A419" s="45"/>
      <c r="B419" s="89"/>
      <c r="C419" s="89"/>
      <c r="D419" s="89"/>
      <c r="E419" s="89"/>
      <c r="F419" s="106"/>
      <c r="G419" s="10" t="s">
        <v>61</v>
      </c>
      <c r="H419" s="13">
        <f>J419+K419+L419</f>
        <v>709102.20000000007</v>
      </c>
      <c r="I419" s="13">
        <f t="shared" ref="I419" si="183">I433</f>
        <v>0</v>
      </c>
      <c r="J419" s="13">
        <v>680950.9</v>
      </c>
      <c r="K419" s="13">
        <v>21060.3</v>
      </c>
      <c r="L419" s="13">
        <v>7091</v>
      </c>
      <c r="M419" s="13">
        <f t="shared" ref="M419" si="184">M433</f>
        <v>0</v>
      </c>
    </row>
    <row r="420" spans="1:19" x14ac:dyDescent="0.25">
      <c r="A420" s="45"/>
      <c r="B420" s="89"/>
      <c r="C420" s="89"/>
      <c r="D420" s="89"/>
      <c r="E420" s="89"/>
      <c r="F420" s="106"/>
      <c r="G420" s="10" t="s">
        <v>62</v>
      </c>
      <c r="H420" s="13">
        <f>J420+K420+L420+M420</f>
        <v>502169.55999999994</v>
      </c>
      <c r="I420" s="13">
        <v>0</v>
      </c>
      <c r="J420" s="13">
        <v>172408.1</v>
      </c>
      <c r="K420" s="13">
        <v>287980.46999999997</v>
      </c>
      <c r="L420" s="13">
        <f>4650.39+37130.6</f>
        <v>41780.99</v>
      </c>
      <c r="M420" s="13">
        <f t="shared" ref="M420" si="185">M434</f>
        <v>0</v>
      </c>
    </row>
    <row r="421" spans="1:19" x14ac:dyDescent="0.25">
      <c r="A421" s="46"/>
      <c r="B421" s="84"/>
      <c r="C421" s="84"/>
      <c r="D421" s="84"/>
      <c r="E421" s="84"/>
      <c r="F421" s="70"/>
      <c r="G421" s="10" t="s">
        <v>115</v>
      </c>
      <c r="H421" s="13">
        <f>J421+K421+L421+M421</f>
        <v>501916.24000000005</v>
      </c>
      <c r="I421" s="13">
        <f t="shared" ref="I421" si="186">I438</f>
        <v>0</v>
      </c>
      <c r="J421" s="13">
        <f t="shared" ref="J421:L421" si="187">J437</f>
        <v>172404.1</v>
      </c>
      <c r="K421" s="13">
        <f t="shared" si="187"/>
        <v>286326.7</v>
      </c>
      <c r="L421" s="13">
        <f t="shared" si="187"/>
        <v>43185.440000000002</v>
      </c>
      <c r="M421" s="13">
        <f t="shared" ref="M421" si="188">M438</f>
        <v>0</v>
      </c>
    </row>
    <row r="423" spans="1:19" ht="33.6" customHeight="1" x14ac:dyDescent="0.25">
      <c r="A423" s="177" t="s">
        <v>122</v>
      </c>
      <c r="B423" s="177"/>
      <c r="C423" s="177"/>
      <c r="D423" s="177"/>
      <c r="E423" s="177"/>
      <c r="F423" s="177"/>
      <c r="G423" s="177"/>
      <c r="H423" s="177"/>
      <c r="I423" s="177"/>
      <c r="J423" s="177"/>
      <c r="K423" s="177"/>
      <c r="L423" s="177"/>
      <c r="M423" s="177"/>
    </row>
    <row r="424" spans="1:19" ht="14.45" hidden="1" x14ac:dyDescent="0.25"/>
    <row r="425" spans="1:19" ht="119.25" customHeight="1" x14ac:dyDescent="0.25">
      <c r="A425" s="71" t="s">
        <v>109</v>
      </c>
      <c r="B425" s="94" t="s">
        <v>121</v>
      </c>
      <c r="C425" s="68">
        <v>1200</v>
      </c>
      <c r="D425" s="116">
        <v>3726048.7</v>
      </c>
      <c r="E425" s="93" t="s">
        <v>105</v>
      </c>
      <c r="F425" s="93" t="s">
        <v>119</v>
      </c>
      <c r="G425" s="9" t="s">
        <v>92</v>
      </c>
      <c r="H425" s="13">
        <f>SUM(H426:H440)</f>
        <v>3726048.69</v>
      </c>
      <c r="I425" s="13">
        <f>SUM(I426:I440)</f>
        <v>42363.4</v>
      </c>
      <c r="J425" s="13">
        <f>SUM(J426:J440)</f>
        <v>1648125.3</v>
      </c>
      <c r="K425" s="13">
        <f>SUM(K426:K440)</f>
        <v>1839208.9899999998</v>
      </c>
      <c r="L425" s="13">
        <f>SUM(L426:L440)</f>
        <v>238714.4</v>
      </c>
      <c r="M425" s="13">
        <f t="shared" ref="M425" si="189">SUM(M426:M436)</f>
        <v>0</v>
      </c>
      <c r="N425" s="39"/>
      <c r="O425" s="39"/>
      <c r="P425" s="39"/>
      <c r="Q425" s="39"/>
      <c r="R425" s="39"/>
      <c r="S425" s="40"/>
    </row>
    <row r="426" spans="1:19" ht="15" customHeight="1" x14ac:dyDescent="0.25">
      <c r="A426" s="114"/>
      <c r="B426" s="114"/>
      <c r="C426" s="114"/>
      <c r="D426" s="129"/>
      <c r="E426" s="129"/>
      <c r="F426" s="129"/>
      <c r="G426" s="10" t="s">
        <v>25</v>
      </c>
      <c r="H426" s="20">
        <v>0</v>
      </c>
      <c r="I426" s="20">
        <f t="shared" ref="I426:I431" si="190">I443</f>
        <v>0</v>
      </c>
      <c r="J426" s="20">
        <v>0</v>
      </c>
      <c r="K426" s="20">
        <v>0</v>
      </c>
      <c r="L426" s="20">
        <v>0</v>
      </c>
      <c r="M426" s="13">
        <f t="shared" ref="M426:M440" si="191">M443</f>
        <v>0</v>
      </c>
      <c r="N426" s="19"/>
      <c r="O426" s="19"/>
      <c r="P426" s="19"/>
      <c r="Q426" s="19"/>
      <c r="R426" s="19"/>
      <c r="S426" s="35"/>
    </row>
    <row r="427" spans="1:19" ht="15" customHeight="1" x14ac:dyDescent="0.25">
      <c r="A427" s="114"/>
      <c r="B427" s="114"/>
      <c r="C427" s="114"/>
      <c r="D427" s="129"/>
      <c r="E427" s="129"/>
      <c r="F427" s="129"/>
      <c r="G427" s="22" t="s">
        <v>29</v>
      </c>
      <c r="H427" s="20">
        <f>H444</f>
        <v>0</v>
      </c>
      <c r="I427" s="20">
        <f t="shared" si="190"/>
        <v>0</v>
      </c>
      <c r="J427" s="20">
        <f t="shared" ref="J427:L431" si="192">J444</f>
        <v>0</v>
      </c>
      <c r="K427" s="20">
        <f t="shared" si="192"/>
        <v>0</v>
      </c>
      <c r="L427" s="20">
        <f t="shared" si="192"/>
        <v>0</v>
      </c>
      <c r="M427" s="20">
        <f t="shared" si="191"/>
        <v>0</v>
      </c>
    </row>
    <row r="428" spans="1:19" ht="15" customHeight="1" x14ac:dyDescent="0.25">
      <c r="A428" s="114"/>
      <c r="B428" s="114"/>
      <c r="C428" s="114"/>
      <c r="D428" s="129"/>
      <c r="E428" s="129"/>
      <c r="F428" s="129"/>
      <c r="G428" s="10" t="s">
        <v>11</v>
      </c>
      <c r="H428" s="20">
        <f>H445</f>
        <v>0</v>
      </c>
      <c r="I428" s="20">
        <f t="shared" si="190"/>
        <v>0</v>
      </c>
      <c r="J428" s="20">
        <f t="shared" si="192"/>
        <v>0</v>
      </c>
      <c r="K428" s="20">
        <f t="shared" si="192"/>
        <v>0</v>
      </c>
      <c r="L428" s="20">
        <f t="shared" si="192"/>
        <v>0</v>
      </c>
      <c r="M428" s="20">
        <f t="shared" si="191"/>
        <v>0</v>
      </c>
    </row>
    <row r="429" spans="1:19" ht="15" customHeight="1" x14ac:dyDescent="0.25">
      <c r="A429" s="114"/>
      <c r="B429" s="114"/>
      <c r="C429" s="114"/>
      <c r="D429" s="129"/>
      <c r="E429" s="129"/>
      <c r="F429" s="129"/>
      <c r="G429" s="10" t="s">
        <v>36</v>
      </c>
      <c r="H429" s="13">
        <f>H446</f>
        <v>0</v>
      </c>
      <c r="I429" s="13">
        <f t="shared" si="190"/>
        <v>0</v>
      </c>
      <c r="J429" s="13">
        <f t="shared" si="192"/>
        <v>0</v>
      </c>
      <c r="K429" s="13">
        <f t="shared" si="192"/>
        <v>0</v>
      </c>
      <c r="L429" s="13">
        <f t="shared" si="192"/>
        <v>0</v>
      </c>
      <c r="M429" s="13">
        <f t="shared" si="191"/>
        <v>0</v>
      </c>
    </row>
    <row r="430" spans="1:19" ht="15" customHeight="1" x14ac:dyDescent="0.25">
      <c r="A430" s="130"/>
      <c r="B430" s="130"/>
      <c r="C430" s="130"/>
      <c r="D430" s="131"/>
      <c r="E430" s="131"/>
      <c r="F430" s="131"/>
      <c r="G430" s="10" t="s">
        <v>37</v>
      </c>
      <c r="H430" s="13">
        <f>H447</f>
        <v>0</v>
      </c>
      <c r="I430" s="13">
        <f t="shared" si="190"/>
        <v>0</v>
      </c>
      <c r="J430" s="13">
        <f t="shared" si="192"/>
        <v>0</v>
      </c>
      <c r="K430" s="13">
        <f t="shared" si="192"/>
        <v>0</v>
      </c>
      <c r="L430" s="13">
        <f t="shared" si="192"/>
        <v>0</v>
      </c>
      <c r="M430" s="13">
        <f t="shared" si="191"/>
        <v>0</v>
      </c>
    </row>
    <row r="431" spans="1:19" ht="15" customHeight="1" x14ac:dyDescent="0.25">
      <c r="A431" s="114"/>
      <c r="B431" s="114"/>
      <c r="C431" s="114"/>
      <c r="D431" s="129"/>
      <c r="E431" s="129"/>
      <c r="F431" s="129"/>
      <c r="G431" s="22" t="s">
        <v>38</v>
      </c>
      <c r="H431" s="20">
        <f>H448</f>
        <v>0</v>
      </c>
      <c r="I431" s="20">
        <f t="shared" si="190"/>
        <v>0</v>
      </c>
      <c r="J431" s="20">
        <f t="shared" si="192"/>
        <v>0</v>
      </c>
      <c r="K431" s="20">
        <f t="shared" si="192"/>
        <v>0</v>
      </c>
      <c r="L431" s="20">
        <f t="shared" si="192"/>
        <v>0</v>
      </c>
      <c r="M431" s="20">
        <f t="shared" si="191"/>
        <v>0</v>
      </c>
    </row>
    <row r="432" spans="1:19" ht="18.399999999999999" customHeight="1" x14ac:dyDescent="0.25">
      <c r="A432" s="114"/>
      <c r="B432" s="114"/>
      <c r="C432" s="114"/>
      <c r="D432" s="129"/>
      <c r="E432" s="129"/>
      <c r="F432" s="129"/>
      <c r="G432" s="10" t="s">
        <v>57</v>
      </c>
      <c r="H432" s="13">
        <f>L432</f>
        <v>0</v>
      </c>
      <c r="I432" s="13">
        <v>0</v>
      </c>
      <c r="J432" s="13">
        <f>J449</f>
        <v>0</v>
      </c>
      <c r="K432" s="13">
        <f>K449</f>
        <v>0</v>
      </c>
      <c r="L432" s="13">
        <v>0</v>
      </c>
      <c r="M432" s="13">
        <f t="shared" si="191"/>
        <v>0</v>
      </c>
    </row>
    <row r="433" spans="1:19" ht="14.1" customHeight="1" x14ac:dyDescent="0.25">
      <c r="A433" s="114"/>
      <c r="B433" s="114"/>
      <c r="C433" s="114"/>
      <c r="D433" s="129"/>
      <c r="E433" s="129"/>
      <c r="F433" s="129"/>
      <c r="G433" s="10" t="s">
        <v>58</v>
      </c>
      <c r="H433" s="13">
        <v>0</v>
      </c>
      <c r="I433" s="13">
        <v>0</v>
      </c>
      <c r="J433" s="13">
        <v>0</v>
      </c>
      <c r="K433" s="13">
        <v>0</v>
      </c>
      <c r="L433" s="13">
        <v>0</v>
      </c>
      <c r="M433" s="13">
        <f t="shared" si="191"/>
        <v>0</v>
      </c>
    </row>
    <row r="434" spans="1:19" ht="14.1" customHeight="1" x14ac:dyDescent="0.25">
      <c r="A434" s="114"/>
      <c r="B434" s="114"/>
      <c r="C434" s="114"/>
      <c r="D434" s="129"/>
      <c r="E434" s="129"/>
      <c r="F434" s="129"/>
      <c r="G434" s="10" t="s">
        <v>60</v>
      </c>
      <c r="H434" s="13">
        <f>J434+K434+L434</f>
        <v>109417.2</v>
      </c>
      <c r="I434" s="13">
        <v>42363.4</v>
      </c>
      <c r="J434" s="13">
        <v>105073.3</v>
      </c>
      <c r="K434" s="13">
        <v>3249.7</v>
      </c>
      <c r="L434" s="13">
        <v>1094.2</v>
      </c>
      <c r="M434" s="13">
        <f t="shared" si="191"/>
        <v>0</v>
      </c>
    </row>
    <row r="435" spans="1:19" ht="14.1" customHeight="1" x14ac:dyDescent="0.25">
      <c r="A435" s="114"/>
      <c r="B435" s="114"/>
      <c r="C435" s="114"/>
      <c r="D435" s="129"/>
      <c r="E435" s="129"/>
      <c r="F435" s="129"/>
      <c r="G435" s="10" t="s">
        <v>61</v>
      </c>
      <c r="H435" s="13">
        <f>J435+K435+L435</f>
        <v>709102.20000000007</v>
      </c>
      <c r="I435" s="13">
        <f t="shared" ref="I435:I440" si="193">I452</f>
        <v>0</v>
      </c>
      <c r="J435" s="13">
        <v>680950.9</v>
      </c>
      <c r="K435" s="13">
        <v>21060.3</v>
      </c>
      <c r="L435" s="13">
        <v>7091</v>
      </c>
      <c r="M435" s="13">
        <f t="shared" si="191"/>
        <v>0</v>
      </c>
    </row>
    <row r="436" spans="1:19" ht="14.1" customHeight="1" x14ac:dyDescent="0.25">
      <c r="A436" s="114"/>
      <c r="B436" s="114"/>
      <c r="C436" s="114"/>
      <c r="D436" s="129"/>
      <c r="E436" s="129"/>
      <c r="F436" s="129"/>
      <c r="G436" s="10" t="s">
        <v>62</v>
      </c>
      <c r="H436" s="13">
        <f>H452</f>
        <v>502169.55999999994</v>
      </c>
      <c r="I436" s="13">
        <f t="shared" si="193"/>
        <v>0</v>
      </c>
      <c r="J436" s="13">
        <f t="shared" ref="J436:L440" si="194">J452</f>
        <v>172408.1</v>
      </c>
      <c r="K436" s="13">
        <f t="shared" si="194"/>
        <v>287980.46999999997</v>
      </c>
      <c r="L436" s="13">
        <f t="shared" si="194"/>
        <v>41780.99</v>
      </c>
      <c r="M436" s="13">
        <f t="shared" si="191"/>
        <v>0</v>
      </c>
    </row>
    <row r="437" spans="1:19" ht="14.1" customHeight="1" x14ac:dyDescent="0.25">
      <c r="A437" s="114"/>
      <c r="B437" s="114"/>
      <c r="C437" s="114"/>
      <c r="D437" s="129"/>
      <c r="E437" s="129"/>
      <c r="F437" s="129"/>
      <c r="G437" s="10" t="s">
        <v>115</v>
      </c>
      <c r="H437" s="13">
        <f>H453</f>
        <v>501916.24000000005</v>
      </c>
      <c r="I437" s="13">
        <f t="shared" si="193"/>
        <v>0</v>
      </c>
      <c r="J437" s="13">
        <f t="shared" si="194"/>
        <v>172404.1</v>
      </c>
      <c r="K437" s="13">
        <f t="shared" si="194"/>
        <v>286326.7</v>
      </c>
      <c r="L437" s="13">
        <f t="shared" si="194"/>
        <v>43185.440000000002</v>
      </c>
      <c r="M437" s="13">
        <f t="shared" si="191"/>
        <v>0</v>
      </c>
    </row>
    <row r="438" spans="1:19" ht="14.1" customHeight="1" x14ac:dyDescent="0.25">
      <c r="A438" s="114"/>
      <c r="B438" s="114"/>
      <c r="C438" s="114"/>
      <c r="D438" s="129"/>
      <c r="E438" s="129"/>
      <c r="F438" s="129"/>
      <c r="G438" s="10" t="s">
        <v>116</v>
      </c>
      <c r="H438" s="13">
        <f>H454</f>
        <v>501915.36</v>
      </c>
      <c r="I438" s="13">
        <f t="shared" si="193"/>
        <v>0</v>
      </c>
      <c r="J438" s="13">
        <f t="shared" si="194"/>
        <v>172399.5</v>
      </c>
      <c r="K438" s="13">
        <f t="shared" si="194"/>
        <v>285376.86</v>
      </c>
      <c r="L438" s="13">
        <f t="shared" si="194"/>
        <v>44139</v>
      </c>
      <c r="M438" s="13">
        <f t="shared" si="191"/>
        <v>0</v>
      </c>
    </row>
    <row r="439" spans="1:19" ht="14.1" customHeight="1" x14ac:dyDescent="0.25">
      <c r="A439" s="114"/>
      <c r="B439" s="114"/>
      <c r="C439" s="114"/>
      <c r="D439" s="129"/>
      <c r="E439" s="129"/>
      <c r="F439" s="129"/>
      <c r="G439" s="10" t="s">
        <v>117</v>
      </c>
      <c r="H439" s="13">
        <f>H455</f>
        <v>501851.06000000006</v>
      </c>
      <c r="I439" s="13">
        <f t="shared" si="193"/>
        <v>0</v>
      </c>
      <c r="J439" s="13">
        <f t="shared" si="194"/>
        <v>172500.9</v>
      </c>
      <c r="K439" s="13">
        <f t="shared" si="194"/>
        <v>281273.38</v>
      </c>
      <c r="L439" s="13">
        <f t="shared" si="194"/>
        <v>48076.78</v>
      </c>
      <c r="M439" s="13">
        <f t="shared" si="191"/>
        <v>0</v>
      </c>
    </row>
    <row r="440" spans="1:19" ht="14.1" customHeight="1" x14ac:dyDescent="0.25">
      <c r="A440" s="130"/>
      <c r="B440" s="130"/>
      <c r="C440" s="130"/>
      <c r="D440" s="131"/>
      <c r="E440" s="131"/>
      <c r="F440" s="131"/>
      <c r="G440" s="10" t="s">
        <v>118</v>
      </c>
      <c r="H440" s="13">
        <f>H456</f>
        <v>899677.07</v>
      </c>
      <c r="I440" s="13">
        <f t="shared" si="193"/>
        <v>0</v>
      </c>
      <c r="J440" s="13">
        <f t="shared" si="194"/>
        <v>172388.5</v>
      </c>
      <c r="K440" s="13">
        <f t="shared" si="194"/>
        <v>673941.58</v>
      </c>
      <c r="L440" s="13">
        <f t="shared" si="194"/>
        <v>53346.99</v>
      </c>
      <c r="M440" s="13">
        <f t="shared" si="191"/>
        <v>0</v>
      </c>
    </row>
    <row r="441" spans="1:19" ht="119.25" hidden="1" customHeight="1" x14ac:dyDescent="0.25">
      <c r="G441" s="9" t="s">
        <v>92</v>
      </c>
      <c r="H441" s="13">
        <f>SUM(H442:H456)</f>
        <v>3726048.69</v>
      </c>
      <c r="I441" s="13">
        <f t="shared" ref="I441:M441" si="195">SUM(I442:I456)</f>
        <v>42363.4</v>
      </c>
      <c r="J441" s="13">
        <f t="shared" si="195"/>
        <v>1648125.3</v>
      </c>
      <c r="K441" s="13">
        <f t="shared" si="195"/>
        <v>1839208.9899999998</v>
      </c>
      <c r="L441" s="13">
        <f t="shared" si="195"/>
        <v>238714.4</v>
      </c>
      <c r="M441" s="13">
        <f t="shared" si="195"/>
        <v>0</v>
      </c>
      <c r="N441" s="39"/>
      <c r="O441" s="39"/>
      <c r="P441" s="39"/>
      <c r="Q441" s="39"/>
      <c r="R441" s="39"/>
      <c r="S441" s="40"/>
    </row>
    <row r="442" spans="1:19" ht="15" hidden="1" customHeight="1" x14ac:dyDescent="0.25">
      <c r="G442" s="10" t="s">
        <v>25</v>
      </c>
      <c r="H442" s="13">
        <v>0</v>
      </c>
      <c r="I442" s="13">
        <f t="shared" ref="I442" si="196">I455</f>
        <v>0</v>
      </c>
      <c r="J442" s="13">
        <v>0</v>
      </c>
      <c r="K442" s="13">
        <v>0</v>
      </c>
      <c r="L442" s="13">
        <v>0</v>
      </c>
      <c r="M442" s="13">
        <f t="shared" ref="M442" si="197">M455</f>
        <v>0</v>
      </c>
      <c r="N442" s="19"/>
      <c r="O442" s="19"/>
      <c r="P442" s="19"/>
      <c r="Q442" s="19"/>
      <c r="R442" s="19"/>
      <c r="S442" s="35"/>
    </row>
    <row r="443" spans="1:19" ht="15" hidden="1" customHeight="1" x14ac:dyDescent="0.25">
      <c r="G443" s="22" t="s">
        <v>29</v>
      </c>
      <c r="H443" s="20">
        <v>0</v>
      </c>
      <c r="I443" s="20">
        <f t="shared" ref="I443:M443" si="198">I456</f>
        <v>0</v>
      </c>
      <c r="J443" s="20">
        <v>0</v>
      </c>
      <c r="K443" s="20">
        <v>0</v>
      </c>
      <c r="L443" s="20">
        <v>0</v>
      </c>
      <c r="M443" s="20">
        <f t="shared" si="198"/>
        <v>0</v>
      </c>
    </row>
    <row r="444" spans="1:19" ht="15" hidden="1" customHeight="1" x14ac:dyDescent="0.25">
      <c r="G444" s="10" t="s">
        <v>11</v>
      </c>
      <c r="H444" s="20">
        <f t="shared" ref="H444:M444" si="199">H457</f>
        <v>0</v>
      </c>
      <c r="I444" s="20">
        <f t="shared" si="199"/>
        <v>0</v>
      </c>
      <c r="J444" s="20">
        <f t="shared" si="199"/>
        <v>0</v>
      </c>
      <c r="K444" s="20">
        <f t="shared" si="199"/>
        <v>0</v>
      </c>
      <c r="L444" s="20">
        <f t="shared" si="199"/>
        <v>0</v>
      </c>
      <c r="M444" s="20">
        <f t="shared" si="199"/>
        <v>0</v>
      </c>
    </row>
    <row r="445" spans="1:19" ht="15" hidden="1" customHeight="1" x14ac:dyDescent="0.25">
      <c r="G445" s="10" t="s">
        <v>36</v>
      </c>
      <c r="H445" s="13">
        <f t="shared" ref="H445:M445" si="200">H458</f>
        <v>0</v>
      </c>
      <c r="I445" s="13">
        <f t="shared" si="200"/>
        <v>0</v>
      </c>
      <c r="J445" s="13">
        <f t="shared" si="200"/>
        <v>0</v>
      </c>
      <c r="K445" s="13">
        <f t="shared" si="200"/>
        <v>0</v>
      </c>
      <c r="L445" s="13">
        <f t="shared" si="200"/>
        <v>0</v>
      </c>
      <c r="M445" s="13">
        <f t="shared" si="200"/>
        <v>0</v>
      </c>
    </row>
    <row r="446" spans="1:19" ht="15" hidden="1" customHeight="1" x14ac:dyDescent="0.25">
      <c r="G446" s="10" t="s">
        <v>37</v>
      </c>
      <c r="H446" s="13">
        <f t="shared" ref="H446" si="201">H459</f>
        <v>0</v>
      </c>
      <c r="I446" s="13">
        <f>I459</f>
        <v>0</v>
      </c>
      <c r="J446" s="13">
        <f t="shared" ref="J446:M446" si="202">J459</f>
        <v>0</v>
      </c>
      <c r="K446" s="13">
        <f t="shared" si="202"/>
        <v>0</v>
      </c>
      <c r="L446" s="13">
        <f t="shared" si="202"/>
        <v>0</v>
      </c>
      <c r="M446" s="13">
        <f t="shared" si="202"/>
        <v>0</v>
      </c>
    </row>
    <row r="447" spans="1:19" ht="15" hidden="1" customHeight="1" x14ac:dyDescent="0.25">
      <c r="G447" s="10" t="s">
        <v>38</v>
      </c>
      <c r="H447" s="13">
        <f>H460</f>
        <v>0</v>
      </c>
      <c r="I447" s="13">
        <f t="shared" ref="I447:M447" si="203">I460</f>
        <v>0</v>
      </c>
      <c r="J447" s="13">
        <f t="shared" si="203"/>
        <v>0</v>
      </c>
      <c r="K447" s="13">
        <f t="shared" si="203"/>
        <v>0</v>
      </c>
      <c r="L447" s="13">
        <f t="shared" si="203"/>
        <v>0</v>
      </c>
      <c r="M447" s="13">
        <f t="shared" si="203"/>
        <v>0</v>
      </c>
    </row>
    <row r="448" spans="1:19" ht="18.399999999999999" hidden="1" customHeight="1" x14ac:dyDescent="0.25">
      <c r="G448" s="10" t="s">
        <v>57</v>
      </c>
      <c r="H448" s="13">
        <f>L448</f>
        <v>0</v>
      </c>
      <c r="I448" s="13">
        <v>0</v>
      </c>
      <c r="J448" s="13">
        <f t="shared" ref="J448:K448" si="204">J461</f>
        <v>0</v>
      </c>
      <c r="K448" s="13">
        <f t="shared" si="204"/>
        <v>0</v>
      </c>
      <c r="L448" s="13">
        <v>0</v>
      </c>
      <c r="M448" s="13">
        <f t="shared" ref="M448" si="205">M461</f>
        <v>0</v>
      </c>
    </row>
    <row r="449" spans="1:13" ht="14.45" hidden="1" x14ac:dyDescent="0.25">
      <c r="G449" s="10" t="s">
        <v>58</v>
      </c>
      <c r="H449" s="13">
        <f t="shared" ref="H449:M451" si="206">H462</f>
        <v>0</v>
      </c>
      <c r="I449" s="13">
        <f t="shared" si="206"/>
        <v>0</v>
      </c>
      <c r="J449" s="13">
        <f t="shared" si="206"/>
        <v>0</v>
      </c>
      <c r="K449" s="13">
        <f t="shared" si="206"/>
        <v>0</v>
      </c>
      <c r="L449" s="13">
        <f t="shared" si="206"/>
        <v>0</v>
      </c>
      <c r="M449" s="13">
        <f t="shared" si="206"/>
        <v>0</v>
      </c>
    </row>
    <row r="450" spans="1:13" ht="14.45" hidden="1" x14ac:dyDescent="0.25">
      <c r="G450" s="10" t="s">
        <v>60</v>
      </c>
      <c r="H450" s="13">
        <f t="shared" ref="H450:H456" si="207">J450+K450+L450</f>
        <v>109417.2</v>
      </c>
      <c r="I450" s="13">
        <v>42363.4</v>
      </c>
      <c r="J450" s="13">
        <v>105073.3</v>
      </c>
      <c r="K450" s="13">
        <v>3249.7</v>
      </c>
      <c r="L450" s="13">
        <v>1094.2</v>
      </c>
      <c r="M450" s="13">
        <f t="shared" si="206"/>
        <v>0</v>
      </c>
    </row>
    <row r="451" spans="1:13" ht="14.45" hidden="1" x14ac:dyDescent="0.25">
      <c r="G451" s="10" t="s">
        <v>61</v>
      </c>
      <c r="H451" s="13">
        <f t="shared" si="207"/>
        <v>709102.20000000007</v>
      </c>
      <c r="I451" s="13">
        <f t="shared" ref="I451" si="208">I464</f>
        <v>0</v>
      </c>
      <c r="J451" s="13">
        <v>680950.9</v>
      </c>
      <c r="K451" s="13">
        <v>21060.3</v>
      </c>
      <c r="L451" s="13">
        <v>7091</v>
      </c>
      <c r="M451" s="13">
        <f t="shared" si="206"/>
        <v>0</v>
      </c>
    </row>
    <row r="452" spans="1:13" ht="14.45" hidden="1" x14ac:dyDescent="0.25">
      <c r="G452" s="67" t="s">
        <v>62</v>
      </c>
      <c r="H452" s="66">
        <f t="shared" si="207"/>
        <v>502169.55999999994</v>
      </c>
      <c r="I452" s="66">
        <f t="shared" ref="I452" si="209">I465</f>
        <v>0</v>
      </c>
      <c r="J452" s="66">
        <v>172408.1</v>
      </c>
      <c r="K452" s="66">
        <v>287980.46999999997</v>
      </c>
      <c r="L452" s="66">
        <f>4650.39+37130.6</f>
        <v>41780.99</v>
      </c>
      <c r="M452" s="66">
        <f t="shared" ref="M452:M456" si="210">M465</f>
        <v>0</v>
      </c>
    </row>
    <row r="453" spans="1:13" ht="14.45" hidden="1" x14ac:dyDescent="0.25">
      <c r="G453" s="67" t="s">
        <v>115</v>
      </c>
      <c r="H453" s="66">
        <f t="shared" si="207"/>
        <v>501916.24000000005</v>
      </c>
      <c r="I453" s="66"/>
      <c r="J453" s="66">
        <v>172404.1</v>
      </c>
      <c r="K453" s="66">
        <v>286326.7</v>
      </c>
      <c r="L453" s="66">
        <f>4633.64+38551.8</f>
        <v>43185.440000000002</v>
      </c>
      <c r="M453" s="66">
        <f t="shared" si="210"/>
        <v>0</v>
      </c>
    </row>
    <row r="454" spans="1:13" ht="14.45" hidden="1" x14ac:dyDescent="0.25">
      <c r="G454" s="67" t="s">
        <v>116</v>
      </c>
      <c r="H454" s="66">
        <f t="shared" si="207"/>
        <v>501915.36</v>
      </c>
      <c r="I454" s="66"/>
      <c r="J454" s="66">
        <v>172399.5</v>
      </c>
      <c r="K454" s="66">
        <v>285376.86</v>
      </c>
      <c r="L454" s="66">
        <f>4624+39515</f>
        <v>44139</v>
      </c>
      <c r="M454" s="66">
        <f t="shared" si="210"/>
        <v>0</v>
      </c>
    </row>
    <row r="455" spans="1:13" ht="14.45" hidden="1" x14ac:dyDescent="0.25">
      <c r="G455" s="67" t="s">
        <v>117</v>
      </c>
      <c r="H455" s="66">
        <f t="shared" si="207"/>
        <v>501851.06000000006</v>
      </c>
      <c r="I455" s="66"/>
      <c r="J455" s="66">
        <v>172500.9</v>
      </c>
      <c r="K455" s="66">
        <v>281273.38</v>
      </c>
      <c r="L455" s="66">
        <f>4583.58+43493.2</f>
        <v>48076.78</v>
      </c>
      <c r="M455" s="66">
        <f t="shared" si="210"/>
        <v>0</v>
      </c>
    </row>
    <row r="456" spans="1:13" ht="14.45" hidden="1" x14ac:dyDescent="0.25">
      <c r="G456" s="67" t="s">
        <v>118</v>
      </c>
      <c r="H456" s="66">
        <f t="shared" si="207"/>
        <v>899677.07</v>
      </c>
      <c r="I456" s="66"/>
      <c r="J456" s="66">
        <v>172388.5</v>
      </c>
      <c r="K456" s="66">
        <v>673941.58</v>
      </c>
      <c r="L456" s="66">
        <f>8548.79+44798.2</f>
        <v>53346.99</v>
      </c>
      <c r="M456" s="66">
        <f t="shared" si="210"/>
        <v>0</v>
      </c>
    </row>
    <row r="457" spans="1:13" ht="14.45" hidden="1" x14ac:dyDescent="0.25">
      <c r="A457" s="64"/>
      <c r="B457" s="64"/>
      <c r="C457" s="64"/>
      <c r="D457" s="64"/>
      <c r="E457" s="64"/>
      <c r="F457" s="65"/>
      <c r="G457" s="63"/>
      <c r="H457" s="63"/>
      <c r="I457" s="63"/>
      <c r="J457" s="63"/>
      <c r="K457" s="63"/>
      <c r="L457" s="63"/>
      <c r="M457" s="63"/>
    </row>
    <row r="458" spans="1:13" ht="14.45" hidden="1" x14ac:dyDescent="0.25">
      <c r="A458" s="65"/>
      <c r="B458" s="65"/>
      <c r="C458" s="65"/>
      <c r="D458" s="65"/>
      <c r="E458" s="65"/>
      <c r="F458" s="35"/>
      <c r="G458" s="63"/>
      <c r="H458" s="63"/>
      <c r="I458" s="63"/>
      <c r="J458" s="63"/>
      <c r="K458" s="63"/>
      <c r="L458" s="63"/>
      <c r="M458" s="63"/>
    </row>
    <row r="460" spans="1:13" x14ac:dyDescent="0.25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</row>
    <row r="461" spans="1:13" x14ac:dyDescent="0.25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</row>
  </sheetData>
  <mergeCells count="96">
    <mergeCell ref="B386:B394"/>
    <mergeCell ref="C386:C394"/>
    <mergeCell ref="D386:D394"/>
    <mergeCell ref="A347:A348"/>
    <mergeCell ref="C347:C348"/>
    <mergeCell ref="D346:D348"/>
    <mergeCell ref="E246:E247"/>
    <mergeCell ref="B246:B247"/>
    <mergeCell ref="D207:D213"/>
    <mergeCell ref="A246:A247"/>
    <mergeCell ref="F246:F247"/>
    <mergeCell ref="D246:D247"/>
    <mergeCell ref="A423:M423"/>
    <mergeCell ref="E386:E394"/>
    <mergeCell ref="F386:F394"/>
    <mergeCell ref="F347:F348"/>
    <mergeCell ref="E355:E368"/>
    <mergeCell ref="F355:F368"/>
    <mergeCell ref="A369:A382"/>
    <mergeCell ref="B369:B382"/>
    <mergeCell ref="C369:C382"/>
    <mergeCell ref="D369:D382"/>
    <mergeCell ref="E369:E382"/>
    <mergeCell ref="F369:F382"/>
    <mergeCell ref="A355:A368"/>
    <mergeCell ref="B355:B368"/>
    <mergeCell ref="C355:C368"/>
    <mergeCell ref="D355:D368"/>
    <mergeCell ref="A263:A264"/>
    <mergeCell ref="A328:A338"/>
    <mergeCell ref="B347:B348"/>
    <mergeCell ref="E347:E348"/>
    <mergeCell ref="F263:F264"/>
    <mergeCell ref="C262:C265"/>
    <mergeCell ref="E263:E264"/>
    <mergeCell ref="D328:D334"/>
    <mergeCell ref="B262:B265"/>
    <mergeCell ref="D263:D265"/>
    <mergeCell ref="A275:A287"/>
    <mergeCell ref="B275:B287"/>
    <mergeCell ref="C275:C287"/>
    <mergeCell ref="D275:D287"/>
    <mergeCell ref="E275:E287"/>
    <mergeCell ref="F275:F287"/>
    <mergeCell ref="A6:B6"/>
    <mergeCell ref="J6:M6"/>
    <mergeCell ref="J7:M7"/>
    <mergeCell ref="A9:M9"/>
    <mergeCell ref="A11:A13"/>
    <mergeCell ref="B11:B13"/>
    <mergeCell ref="C11:C13"/>
    <mergeCell ref="D11:D13"/>
    <mergeCell ref="E11:E13"/>
    <mergeCell ref="F11:F13"/>
    <mergeCell ref="J12:J13"/>
    <mergeCell ref="K12:K13"/>
    <mergeCell ref="L12:L13"/>
    <mergeCell ref="M12:M13"/>
    <mergeCell ref="G11:M11"/>
    <mergeCell ref="G12:G13"/>
    <mergeCell ref="H12:I12"/>
    <mergeCell ref="A15:A17"/>
    <mergeCell ref="A169:A181"/>
    <mergeCell ref="B169:B181"/>
    <mergeCell ref="C169:C181"/>
    <mergeCell ref="D169:D181"/>
    <mergeCell ref="E169:E181"/>
    <mergeCell ref="F169:F181"/>
    <mergeCell ref="F48:F60"/>
    <mergeCell ref="A182:A194"/>
    <mergeCell ref="B182:B194"/>
    <mergeCell ref="C182:C194"/>
    <mergeCell ref="D182:D194"/>
    <mergeCell ref="E182:E194"/>
    <mergeCell ref="F182:F194"/>
    <mergeCell ref="A89:A90"/>
    <mergeCell ref="B89:B90"/>
    <mergeCell ref="E89:E90"/>
    <mergeCell ref="A31:M31"/>
    <mergeCell ref="A143:A154"/>
    <mergeCell ref="B143:B154"/>
    <mergeCell ref="C143:C154"/>
    <mergeCell ref="D143:D154"/>
    <mergeCell ref="A48:A60"/>
    <mergeCell ref="B48:B60"/>
    <mergeCell ref="F143:F154"/>
    <mergeCell ref="C48:C60"/>
    <mergeCell ref="E143:E154"/>
    <mergeCell ref="D48:D60"/>
    <mergeCell ref="E48:E60"/>
    <mergeCell ref="F294:F300"/>
    <mergeCell ref="A294:A300"/>
    <mergeCell ref="B294:B300"/>
    <mergeCell ref="C294:C300"/>
    <mergeCell ref="D294:D300"/>
    <mergeCell ref="E294:E300"/>
  </mergeCells>
  <pageMargins left="0.31496062992125984" right="0.11811023622047245" top="0.15748031496062992" bottom="0.27559055118110237" header="0.31496062992125984" footer="0.31496062992125984"/>
  <pageSetup paperSize="9" scale="62" fitToWidth="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2</vt:lpstr>
      <vt:lpstr>'прил 2'!Заголовки_для_печати</vt:lpstr>
      <vt:lpstr>'прил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Машенская Алёна Анатольевна</cp:lastModifiedBy>
  <cp:lastPrinted>2023-12-08T08:52:37Z</cp:lastPrinted>
  <dcterms:created xsi:type="dcterms:W3CDTF">2015-12-31T01:26:46Z</dcterms:created>
  <dcterms:modified xsi:type="dcterms:W3CDTF">2023-12-08T08:52:51Z</dcterms:modified>
</cp:coreProperties>
</file>