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AF98" i="2" l="1"/>
  <c r="AE98" i="2"/>
  <c r="AC98" i="2"/>
  <c r="Z98" i="2"/>
  <c r="X98" i="2"/>
  <c r="R98" i="2"/>
  <c r="Q98" i="2"/>
  <c r="O98" i="2"/>
  <c r="L98" i="2"/>
  <c r="J98" i="2"/>
  <c r="G98" i="2"/>
  <c r="E98" i="2"/>
  <c r="AF97" i="2"/>
  <c r="AC97" i="2"/>
  <c r="AE97" i="2" s="1"/>
  <c r="AD97" i="2" s="1"/>
  <c r="X97" i="2"/>
  <c r="R97" i="2"/>
  <c r="O97" i="2"/>
  <c r="J97" i="2"/>
  <c r="L97" i="2" s="1"/>
  <c r="E97" i="2"/>
  <c r="G97" i="2" s="1"/>
  <c r="F97" i="2" s="1"/>
  <c r="AF96" i="2"/>
  <c r="AC96" i="2"/>
  <c r="Z96" i="2"/>
  <c r="X96" i="2"/>
  <c r="R96" i="2"/>
  <c r="R95" i="2" s="1"/>
  <c r="O96" i="2"/>
  <c r="Q96" i="2" s="1"/>
  <c r="J96" i="2"/>
  <c r="L96" i="2" s="1"/>
  <c r="E96" i="2"/>
  <c r="AA95" i="2"/>
  <c r="V95" i="2"/>
  <c r="M95" i="2"/>
  <c r="H95" i="2"/>
  <c r="C95" i="2"/>
  <c r="AF94" i="2"/>
  <c r="AC94" i="2"/>
  <c r="X94" i="2"/>
  <c r="Z94" i="2" s="1"/>
  <c r="R94" i="2"/>
  <c r="O94" i="2"/>
  <c r="Q94" i="2" s="1"/>
  <c r="J94" i="2"/>
  <c r="E94" i="2"/>
  <c r="G94" i="2" s="1"/>
  <c r="AI93" i="2"/>
  <c r="AF93" i="2"/>
  <c r="AC93" i="2"/>
  <c r="AD93" i="2" s="1"/>
  <c r="X93" i="2"/>
  <c r="U93" i="2"/>
  <c r="R93" i="2"/>
  <c r="O93" i="2"/>
  <c r="P93" i="2" s="1"/>
  <c r="J93" i="2"/>
  <c r="E93" i="2"/>
  <c r="F93" i="2" s="1"/>
  <c r="AI92" i="2"/>
  <c r="AF92" i="2"/>
  <c r="AC92" i="2"/>
  <c r="AD92" i="2" s="1"/>
  <c r="X92" i="2"/>
  <c r="Y92" i="2" s="1"/>
  <c r="U92" i="2"/>
  <c r="R92" i="2"/>
  <c r="O92" i="2"/>
  <c r="P92" i="2" s="1"/>
  <c r="K92" i="2"/>
  <c r="T92" i="2" s="1"/>
  <c r="J92" i="2"/>
  <c r="E92" i="2"/>
  <c r="F92" i="2" s="1"/>
  <c r="AI91" i="2"/>
  <c r="AF91" i="2"/>
  <c r="AC91" i="2"/>
  <c r="AD91" i="2" s="1"/>
  <c r="X91" i="2"/>
  <c r="U91" i="2"/>
  <c r="R91" i="2"/>
  <c r="O91" i="2"/>
  <c r="P91" i="2" s="1"/>
  <c r="J91" i="2"/>
  <c r="E91" i="2"/>
  <c r="F91" i="2" s="1"/>
  <c r="AI90" i="2"/>
  <c r="AF90" i="2"/>
  <c r="AC90" i="2"/>
  <c r="AD90" i="2" s="1"/>
  <c r="X90" i="2"/>
  <c r="Y90" i="2" s="1"/>
  <c r="U90" i="2"/>
  <c r="R90" i="2"/>
  <c r="O90" i="2"/>
  <c r="P90" i="2" s="1"/>
  <c r="J90" i="2"/>
  <c r="K90" i="2" s="1"/>
  <c r="T90" i="2" s="1"/>
  <c r="E90" i="2"/>
  <c r="F90" i="2" s="1"/>
  <c r="AI89" i="2"/>
  <c r="AF89" i="2"/>
  <c r="AC89" i="2"/>
  <c r="AD89" i="2" s="1"/>
  <c r="X89" i="2"/>
  <c r="U89" i="2"/>
  <c r="R89" i="2"/>
  <c r="P89" i="2"/>
  <c r="O89" i="2"/>
  <c r="J89" i="2"/>
  <c r="E89" i="2"/>
  <c r="F89" i="2" s="1"/>
  <c r="AI88" i="2"/>
  <c r="AF88" i="2"/>
  <c r="AC88" i="2"/>
  <c r="AD88" i="2" s="1"/>
  <c r="X88" i="2"/>
  <c r="AG88" i="2" s="1"/>
  <c r="U88" i="2"/>
  <c r="R88" i="2"/>
  <c r="O88" i="2"/>
  <c r="P88" i="2" s="1"/>
  <c r="J88" i="2"/>
  <c r="K88" i="2" s="1"/>
  <c r="E88" i="2"/>
  <c r="F88" i="2" s="1"/>
  <c r="AI87" i="2"/>
  <c r="AF87" i="2"/>
  <c r="AC87" i="2"/>
  <c r="AD87" i="2" s="1"/>
  <c r="X87" i="2"/>
  <c r="U87" i="2"/>
  <c r="R87" i="2"/>
  <c r="O87" i="2"/>
  <c r="P87" i="2" s="1"/>
  <c r="J87" i="2"/>
  <c r="E87" i="2"/>
  <c r="F87" i="2" s="1"/>
  <c r="AI86" i="2"/>
  <c r="AF86" i="2"/>
  <c r="AC86" i="2"/>
  <c r="AD86" i="2" s="1"/>
  <c r="X86" i="2"/>
  <c r="Y86" i="2" s="1"/>
  <c r="U86" i="2"/>
  <c r="R86" i="2"/>
  <c r="O86" i="2"/>
  <c r="P86" i="2" s="1"/>
  <c r="J86" i="2"/>
  <c r="K86" i="2" s="1"/>
  <c r="E86" i="2"/>
  <c r="F86" i="2" s="1"/>
  <c r="AI85" i="2"/>
  <c r="AA85" i="2"/>
  <c r="AC85" i="2" s="1"/>
  <c r="AD85" i="2" s="1"/>
  <c r="AE84" i="2" s="1"/>
  <c r="V85" i="2"/>
  <c r="U85" i="2"/>
  <c r="R85" i="2"/>
  <c r="O85" i="2"/>
  <c r="P85" i="2" s="1"/>
  <c r="Q84" i="2" s="1"/>
  <c r="K85" i="2"/>
  <c r="J85" i="2"/>
  <c r="C85" i="2"/>
  <c r="E85" i="2" s="1"/>
  <c r="F85" i="2" s="1"/>
  <c r="G84" i="2" s="1"/>
  <c r="AH84" i="2"/>
  <c r="AG84" i="2"/>
  <c r="AF84" i="2"/>
  <c r="T84" i="2"/>
  <c r="S84" i="2"/>
  <c r="R84" i="2"/>
  <c r="M83" i="2"/>
  <c r="O83" i="2" s="1"/>
  <c r="J83" i="2"/>
  <c r="H83" i="2"/>
  <c r="AA82" i="2"/>
  <c r="AA77" i="2" s="1"/>
  <c r="V82" i="2"/>
  <c r="V77" i="2" s="1"/>
  <c r="R82" i="2"/>
  <c r="AF81" i="2"/>
  <c r="AC81" i="2"/>
  <c r="AE81" i="2" s="1"/>
  <c r="X81" i="2"/>
  <c r="Z81" i="2" s="1"/>
  <c r="R81" i="2"/>
  <c r="O81" i="2"/>
  <c r="J81" i="2"/>
  <c r="L81" i="2" s="1"/>
  <c r="E81" i="2"/>
  <c r="G81" i="2" s="1"/>
  <c r="F81" i="2" s="1"/>
  <c r="AF80" i="2"/>
  <c r="AC80" i="2"/>
  <c r="AE80" i="2" s="1"/>
  <c r="X80" i="2"/>
  <c r="AG80" i="2" s="1"/>
  <c r="R80" i="2"/>
  <c r="O80" i="2"/>
  <c r="J80" i="2"/>
  <c r="L80" i="2" s="1"/>
  <c r="E80" i="2"/>
  <c r="AF79" i="2"/>
  <c r="AC79" i="2"/>
  <c r="AE79" i="2" s="1"/>
  <c r="AD79" i="2" s="1"/>
  <c r="X79" i="2"/>
  <c r="R79" i="2"/>
  <c r="O79" i="2"/>
  <c r="Q79" i="2" s="1"/>
  <c r="J79" i="2"/>
  <c r="E79" i="2"/>
  <c r="G79" i="2" s="1"/>
  <c r="F79" i="2" s="1"/>
  <c r="AF78" i="2"/>
  <c r="AC78" i="2"/>
  <c r="AE78" i="2" s="1"/>
  <c r="AD78" i="2" s="1"/>
  <c r="X78" i="2"/>
  <c r="Z78" i="2" s="1"/>
  <c r="R78" i="2"/>
  <c r="O78" i="2"/>
  <c r="Q78" i="2" s="1"/>
  <c r="J78" i="2"/>
  <c r="L78" i="2" s="1"/>
  <c r="K78" i="2" s="1"/>
  <c r="E78" i="2"/>
  <c r="M77" i="2"/>
  <c r="H77" i="2"/>
  <c r="C77" i="2"/>
  <c r="AI76" i="2"/>
  <c r="AF76" i="2"/>
  <c r="AC76" i="2"/>
  <c r="AD76" i="2" s="1"/>
  <c r="X76" i="2"/>
  <c r="U76" i="2"/>
  <c r="R76" i="2"/>
  <c r="O76" i="2"/>
  <c r="P76" i="2" s="1"/>
  <c r="J76" i="2"/>
  <c r="E76" i="2"/>
  <c r="F76" i="2" s="1"/>
  <c r="AI75" i="2"/>
  <c r="AF75" i="2"/>
  <c r="AC75" i="2"/>
  <c r="AD75" i="2" s="1"/>
  <c r="X75" i="2"/>
  <c r="U75" i="2"/>
  <c r="R75" i="2"/>
  <c r="O75" i="2"/>
  <c r="P75" i="2" s="1"/>
  <c r="J75" i="2"/>
  <c r="E75" i="2"/>
  <c r="F75" i="2" s="1"/>
  <c r="AF74" i="2"/>
  <c r="AE74" i="2"/>
  <c r="AC74" i="2"/>
  <c r="AD74" i="2" s="1"/>
  <c r="Z74" i="2"/>
  <c r="AI74" i="2" s="1"/>
  <c r="X74" i="2"/>
  <c r="R74" i="2"/>
  <c r="Q74" i="2"/>
  <c r="O74" i="2"/>
  <c r="L74" i="2"/>
  <c r="J74" i="2"/>
  <c r="G74" i="2"/>
  <c r="F74" i="2" s="1"/>
  <c r="E74" i="2"/>
  <c r="AI73" i="2"/>
  <c r="AF73" i="2"/>
  <c r="AD73" i="2"/>
  <c r="AC73" i="2"/>
  <c r="X73" i="2"/>
  <c r="U73" i="2"/>
  <c r="R73" i="2"/>
  <c r="O73" i="2"/>
  <c r="P73" i="2" s="1"/>
  <c r="J73" i="2"/>
  <c r="S73" i="2" s="1"/>
  <c r="F73" i="2"/>
  <c r="E73" i="2"/>
  <c r="AF72" i="2"/>
  <c r="AE72" i="2"/>
  <c r="AC72" i="2"/>
  <c r="Z72" i="2"/>
  <c r="X72" i="2"/>
  <c r="R72" i="2"/>
  <c r="Q72" i="2"/>
  <c r="Q55" i="2" s="1"/>
  <c r="O72" i="2"/>
  <c r="L72" i="2"/>
  <c r="J72" i="2"/>
  <c r="G72" i="2"/>
  <c r="E72" i="2"/>
  <c r="AI71" i="2"/>
  <c r="AF71" i="2"/>
  <c r="AC71" i="2"/>
  <c r="AD71" i="2" s="1"/>
  <c r="X71" i="2"/>
  <c r="U71" i="2"/>
  <c r="R71" i="2"/>
  <c r="O71" i="2"/>
  <c r="P71" i="2" s="1"/>
  <c r="J71" i="2"/>
  <c r="K71" i="2" s="1"/>
  <c r="E71" i="2"/>
  <c r="F71" i="2" s="1"/>
  <c r="AI70" i="2"/>
  <c r="AF70" i="2"/>
  <c r="AC70" i="2"/>
  <c r="AD70" i="2" s="1"/>
  <c r="X70" i="2"/>
  <c r="U70" i="2"/>
  <c r="R70" i="2"/>
  <c r="O70" i="2"/>
  <c r="P70" i="2" s="1"/>
  <c r="J70" i="2"/>
  <c r="E70" i="2"/>
  <c r="F70" i="2" s="1"/>
  <c r="AI69" i="2"/>
  <c r="AF69" i="2"/>
  <c r="AC69" i="2"/>
  <c r="AD69" i="2" s="1"/>
  <c r="Y69" i="2"/>
  <c r="X69" i="2"/>
  <c r="U69" i="2"/>
  <c r="R69" i="2"/>
  <c r="O69" i="2"/>
  <c r="P69" i="2" s="1"/>
  <c r="J69" i="2"/>
  <c r="E69" i="2"/>
  <c r="F69" i="2" s="1"/>
  <c r="AI68" i="2"/>
  <c r="AF68" i="2"/>
  <c r="AC68" i="2"/>
  <c r="AD68" i="2" s="1"/>
  <c r="X68" i="2"/>
  <c r="U68" i="2"/>
  <c r="R68" i="2"/>
  <c r="O68" i="2"/>
  <c r="P68" i="2" s="1"/>
  <c r="J68" i="2"/>
  <c r="E68" i="2"/>
  <c r="F68" i="2" s="1"/>
  <c r="AI67" i="2"/>
  <c r="AF67" i="2"/>
  <c r="AC67" i="2"/>
  <c r="AD67" i="2" s="1"/>
  <c r="X67" i="2"/>
  <c r="U67" i="2"/>
  <c r="R67" i="2"/>
  <c r="O67" i="2"/>
  <c r="P67" i="2" s="1"/>
  <c r="J67" i="2"/>
  <c r="K67" i="2" s="1"/>
  <c r="T67" i="2" s="1"/>
  <c r="E67" i="2"/>
  <c r="F67" i="2" s="1"/>
  <c r="AI66" i="2"/>
  <c r="AF66" i="2"/>
  <c r="AC66" i="2"/>
  <c r="AD66" i="2" s="1"/>
  <c r="X66" i="2"/>
  <c r="U66" i="2"/>
  <c r="R66" i="2"/>
  <c r="O66" i="2"/>
  <c r="P66" i="2" s="1"/>
  <c r="J66" i="2"/>
  <c r="E66" i="2"/>
  <c r="F66" i="2" s="1"/>
  <c r="AI65" i="2"/>
  <c r="AG65" i="2"/>
  <c r="AF65" i="2"/>
  <c r="AC65" i="2"/>
  <c r="AD65" i="2" s="1"/>
  <c r="X65" i="2"/>
  <c r="Y65" i="2" s="1"/>
  <c r="U65" i="2"/>
  <c r="R65" i="2"/>
  <c r="O65" i="2"/>
  <c r="P65" i="2" s="1"/>
  <c r="J65" i="2"/>
  <c r="E65" i="2"/>
  <c r="F65" i="2" s="1"/>
  <c r="AI64" i="2"/>
  <c r="AF64" i="2"/>
  <c r="AC64" i="2"/>
  <c r="AD64" i="2" s="1"/>
  <c r="X64" i="2"/>
  <c r="U64" i="2"/>
  <c r="R64" i="2"/>
  <c r="O64" i="2"/>
  <c r="P64" i="2" s="1"/>
  <c r="J64" i="2"/>
  <c r="F64" i="2"/>
  <c r="E64" i="2"/>
  <c r="AI63" i="2"/>
  <c r="AF63" i="2"/>
  <c r="AC63" i="2"/>
  <c r="AD63" i="2" s="1"/>
  <c r="X63" i="2"/>
  <c r="U63" i="2"/>
  <c r="R63" i="2"/>
  <c r="O63" i="2"/>
  <c r="P63" i="2" s="1"/>
  <c r="J63" i="2"/>
  <c r="K63" i="2" s="1"/>
  <c r="E63" i="2"/>
  <c r="F63" i="2" s="1"/>
  <c r="AI62" i="2"/>
  <c r="AF62" i="2"/>
  <c r="AC62" i="2"/>
  <c r="AD62" i="2" s="1"/>
  <c r="X62" i="2"/>
  <c r="U62" i="2"/>
  <c r="R62" i="2"/>
  <c r="O62" i="2"/>
  <c r="P62" i="2" s="1"/>
  <c r="J62" i="2"/>
  <c r="E62" i="2"/>
  <c r="F62" i="2" s="1"/>
  <c r="AI61" i="2"/>
  <c r="AF61" i="2"/>
  <c r="AC61" i="2"/>
  <c r="AD61" i="2" s="1"/>
  <c r="X61" i="2"/>
  <c r="Y61" i="2" s="1"/>
  <c r="U61" i="2"/>
  <c r="R61" i="2"/>
  <c r="O61" i="2"/>
  <c r="P61" i="2" s="1"/>
  <c r="J61" i="2"/>
  <c r="K61" i="2" s="1"/>
  <c r="T61" i="2" s="1"/>
  <c r="E61" i="2"/>
  <c r="F61" i="2" s="1"/>
  <c r="AI60" i="2"/>
  <c r="AF60" i="2"/>
  <c r="AC60" i="2"/>
  <c r="AD60" i="2" s="1"/>
  <c r="X60" i="2"/>
  <c r="U60" i="2"/>
  <c r="R60" i="2"/>
  <c r="P60" i="2"/>
  <c r="O60" i="2"/>
  <c r="J60" i="2"/>
  <c r="E60" i="2"/>
  <c r="F60" i="2" s="1"/>
  <c r="AI59" i="2"/>
  <c r="AF59" i="2"/>
  <c r="AC59" i="2"/>
  <c r="AD59" i="2" s="1"/>
  <c r="X59" i="2"/>
  <c r="Y59" i="2" s="1"/>
  <c r="AH59" i="2" s="1"/>
  <c r="U59" i="2"/>
  <c r="R59" i="2"/>
  <c r="O59" i="2"/>
  <c r="P59" i="2" s="1"/>
  <c r="J59" i="2"/>
  <c r="K59" i="2" s="1"/>
  <c r="T59" i="2" s="1"/>
  <c r="E59" i="2"/>
  <c r="F59" i="2" s="1"/>
  <c r="AI58" i="2"/>
  <c r="AF58" i="2"/>
  <c r="AC58" i="2"/>
  <c r="AD58" i="2" s="1"/>
  <c r="X58" i="2"/>
  <c r="U58" i="2"/>
  <c r="R58" i="2"/>
  <c r="O58" i="2"/>
  <c r="P58" i="2" s="1"/>
  <c r="J58" i="2"/>
  <c r="E58" i="2"/>
  <c r="AI57" i="2"/>
  <c r="AF57" i="2"/>
  <c r="AC57" i="2"/>
  <c r="AD57" i="2" s="1"/>
  <c r="X57" i="2"/>
  <c r="U57" i="2"/>
  <c r="R57" i="2"/>
  <c r="O57" i="2"/>
  <c r="P57" i="2" s="1"/>
  <c r="J57" i="2"/>
  <c r="E57" i="2"/>
  <c r="F57" i="2" s="1"/>
  <c r="AI56" i="2"/>
  <c r="AF56" i="2"/>
  <c r="AC56" i="2"/>
  <c r="AD56" i="2" s="1"/>
  <c r="X56" i="2"/>
  <c r="X55" i="2" s="1"/>
  <c r="U56" i="2"/>
  <c r="R56" i="2"/>
  <c r="O56" i="2"/>
  <c r="P56" i="2" s="1"/>
  <c r="J56" i="2"/>
  <c r="F56" i="2"/>
  <c r="E56" i="2"/>
  <c r="AE55" i="2"/>
  <c r="AA55" i="2"/>
  <c r="V55" i="2"/>
  <c r="M55" i="2"/>
  <c r="H55" i="2"/>
  <c r="C55" i="2"/>
  <c r="AI54" i="2"/>
  <c r="AF54" i="2"/>
  <c r="AC54" i="2"/>
  <c r="AD54" i="2" s="1"/>
  <c r="X54" i="2"/>
  <c r="U54" i="2"/>
  <c r="R54" i="2"/>
  <c r="O54" i="2"/>
  <c r="P54" i="2" s="1"/>
  <c r="J54" i="2"/>
  <c r="E54" i="2"/>
  <c r="F54" i="2" s="1"/>
  <c r="AI53" i="2"/>
  <c r="AF53" i="2"/>
  <c r="AC53" i="2"/>
  <c r="AD53" i="2" s="1"/>
  <c r="X53" i="2"/>
  <c r="U53" i="2"/>
  <c r="R53" i="2"/>
  <c r="P53" i="2"/>
  <c r="O53" i="2"/>
  <c r="J53" i="2"/>
  <c r="S53" i="2" s="1"/>
  <c r="E53" i="2"/>
  <c r="F53" i="2" s="1"/>
  <c r="AI52" i="2"/>
  <c r="AF52" i="2"/>
  <c r="AC52" i="2"/>
  <c r="AD52" i="2" s="1"/>
  <c r="X52" i="2"/>
  <c r="U52" i="2"/>
  <c r="R52" i="2"/>
  <c r="O52" i="2"/>
  <c r="P52" i="2" s="1"/>
  <c r="J52" i="2"/>
  <c r="E52" i="2"/>
  <c r="F52" i="2" s="1"/>
  <c r="AI51" i="2"/>
  <c r="AF51" i="2"/>
  <c r="AC51" i="2"/>
  <c r="AD51" i="2" s="1"/>
  <c r="X51" i="2"/>
  <c r="U51" i="2"/>
  <c r="R51" i="2"/>
  <c r="P51" i="2"/>
  <c r="O51" i="2"/>
  <c r="J51" i="2"/>
  <c r="S51" i="2" s="1"/>
  <c r="E51" i="2"/>
  <c r="F51" i="2" s="1"/>
  <c r="AI50" i="2"/>
  <c r="AF50" i="2"/>
  <c r="AC50" i="2"/>
  <c r="AD50" i="2" s="1"/>
  <c r="X50" i="2"/>
  <c r="Y50" i="2" s="1"/>
  <c r="U50" i="2"/>
  <c r="R50" i="2"/>
  <c r="O50" i="2"/>
  <c r="P50" i="2" s="1"/>
  <c r="K50" i="2"/>
  <c r="T50" i="2" s="1"/>
  <c r="J50" i="2"/>
  <c r="S50" i="2" s="1"/>
  <c r="E50" i="2"/>
  <c r="F50" i="2" s="1"/>
  <c r="AI49" i="2"/>
  <c r="AF49" i="2"/>
  <c r="AC49" i="2"/>
  <c r="AD49" i="2" s="1"/>
  <c r="X49" i="2"/>
  <c r="U49" i="2"/>
  <c r="R49" i="2"/>
  <c r="O49" i="2"/>
  <c r="P49" i="2" s="1"/>
  <c r="J49" i="2"/>
  <c r="E49" i="2"/>
  <c r="F49" i="2" s="1"/>
  <c r="AI48" i="2"/>
  <c r="AF48" i="2"/>
  <c r="AC48" i="2"/>
  <c r="AD48" i="2" s="1"/>
  <c r="X48" i="2"/>
  <c r="Y48" i="2" s="1"/>
  <c r="U48" i="2"/>
  <c r="R48" i="2"/>
  <c r="O48" i="2"/>
  <c r="P48" i="2" s="1"/>
  <c r="K48" i="2"/>
  <c r="J48" i="2"/>
  <c r="E48" i="2"/>
  <c r="F48" i="2" s="1"/>
  <c r="AI47" i="2"/>
  <c r="AF47" i="2"/>
  <c r="AC47" i="2"/>
  <c r="AD47" i="2" s="1"/>
  <c r="X47" i="2"/>
  <c r="U47" i="2"/>
  <c r="R47" i="2"/>
  <c r="O47" i="2"/>
  <c r="P47" i="2" s="1"/>
  <c r="J47" i="2"/>
  <c r="E47" i="2"/>
  <c r="F47" i="2" s="1"/>
  <c r="AI46" i="2"/>
  <c r="AF46" i="2"/>
  <c r="AC46" i="2"/>
  <c r="AD46" i="2" s="1"/>
  <c r="X46" i="2"/>
  <c r="U46" i="2"/>
  <c r="R46" i="2"/>
  <c r="O46" i="2"/>
  <c r="P46" i="2" s="1"/>
  <c r="J46" i="2"/>
  <c r="K46" i="2" s="1"/>
  <c r="T46" i="2" s="1"/>
  <c r="E46" i="2"/>
  <c r="F46" i="2" s="1"/>
  <c r="AI45" i="2"/>
  <c r="AF45" i="2"/>
  <c r="AC45" i="2"/>
  <c r="AD45" i="2" s="1"/>
  <c r="X45" i="2"/>
  <c r="U45" i="2"/>
  <c r="R45" i="2"/>
  <c r="O45" i="2"/>
  <c r="P45" i="2" s="1"/>
  <c r="J45" i="2"/>
  <c r="E45" i="2"/>
  <c r="F45" i="2" s="1"/>
  <c r="AI44" i="2"/>
  <c r="AF44" i="2"/>
  <c r="AC44" i="2"/>
  <c r="AD44" i="2" s="1"/>
  <c r="X44" i="2"/>
  <c r="U44" i="2"/>
  <c r="R44" i="2"/>
  <c r="O44" i="2"/>
  <c r="P44" i="2" s="1"/>
  <c r="J44" i="2"/>
  <c r="E44" i="2"/>
  <c r="F44" i="2" s="1"/>
  <c r="AI43" i="2"/>
  <c r="AF43" i="2"/>
  <c r="AC43" i="2"/>
  <c r="AD43" i="2" s="1"/>
  <c r="X43" i="2"/>
  <c r="U43" i="2"/>
  <c r="R43" i="2"/>
  <c r="O43" i="2"/>
  <c r="P43" i="2" s="1"/>
  <c r="J43" i="2"/>
  <c r="F43" i="2"/>
  <c r="E43" i="2"/>
  <c r="AI42" i="2"/>
  <c r="AF42" i="2"/>
  <c r="AC42" i="2"/>
  <c r="AD42" i="2" s="1"/>
  <c r="X42" i="2"/>
  <c r="Y42" i="2" s="1"/>
  <c r="U42" i="2"/>
  <c r="R42" i="2"/>
  <c r="O42" i="2"/>
  <c r="P42" i="2" s="1"/>
  <c r="J42" i="2"/>
  <c r="E42" i="2"/>
  <c r="F42" i="2" s="1"/>
  <c r="AI41" i="2"/>
  <c r="AF41" i="2"/>
  <c r="AC41" i="2"/>
  <c r="AD41" i="2" s="1"/>
  <c r="X41" i="2"/>
  <c r="AG41" i="2" s="1"/>
  <c r="U41" i="2"/>
  <c r="R41" i="2"/>
  <c r="O41" i="2"/>
  <c r="P41" i="2" s="1"/>
  <c r="J41" i="2"/>
  <c r="S41" i="2" s="1"/>
  <c r="E41" i="2"/>
  <c r="F41" i="2" s="1"/>
  <c r="AI40" i="2"/>
  <c r="AF40" i="2"/>
  <c r="AC40" i="2"/>
  <c r="AD40" i="2" s="1"/>
  <c r="X40" i="2"/>
  <c r="U40" i="2"/>
  <c r="R40" i="2"/>
  <c r="O40" i="2"/>
  <c r="P40" i="2" s="1"/>
  <c r="K40" i="2"/>
  <c r="J40" i="2"/>
  <c r="E40" i="2"/>
  <c r="F40" i="2" s="1"/>
  <c r="AI39" i="2"/>
  <c r="AF39" i="2"/>
  <c r="AC39" i="2"/>
  <c r="AD39" i="2" s="1"/>
  <c r="X39" i="2"/>
  <c r="AG39" i="2" s="1"/>
  <c r="U39" i="2"/>
  <c r="R39" i="2"/>
  <c r="O39" i="2"/>
  <c r="P39" i="2" s="1"/>
  <c r="J39" i="2"/>
  <c r="E39" i="2"/>
  <c r="F39" i="2" s="1"/>
  <c r="AI38" i="2"/>
  <c r="AF38" i="2"/>
  <c r="AC38" i="2"/>
  <c r="AD38" i="2" s="1"/>
  <c r="X38" i="2"/>
  <c r="AG38" i="2" s="1"/>
  <c r="U38" i="2"/>
  <c r="R38" i="2"/>
  <c r="O38" i="2"/>
  <c r="P38" i="2" s="1"/>
  <c r="J38" i="2"/>
  <c r="K38" i="2" s="1"/>
  <c r="T38" i="2" s="1"/>
  <c r="E38" i="2"/>
  <c r="F38" i="2" s="1"/>
  <c r="AI37" i="2"/>
  <c r="AF37" i="2"/>
  <c r="AC37" i="2"/>
  <c r="AD37" i="2" s="1"/>
  <c r="X37" i="2"/>
  <c r="U37" i="2"/>
  <c r="R37" i="2"/>
  <c r="P37" i="2"/>
  <c r="O37" i="2"/>
  <c r="J37" i="2"/>
  <c r="E37" i="2"/>
  <c r="AI36" i="2"/>
  <c r="AF36" i="2"/>
  <c r="AC36" i="2"/>
  <c r="AD36" i="2" s="1"/>
  <c r="X36" i="2"/>
  <c r="AG36" i="2" s="1"/>
  <c r="U36" i="2"/>
  <c r="R36" i="2"/>
  <c r="O36" i="2"/>
  <c r="P36" i="2" s="1"/>
  <c r="J36" i="2"/>
  <c r="K36" i="2" s="1"/>
  <c r="E36" i="2"/>
  <c r="F36" i="2" s="1"/>
  <c r="AI35" i="2"/>
  <c r="AF35" i="2"/>
  <c r="AC35" i="2"/>
  <c r="AD35" i="2" s="1"/>
  <c r="X35" i="2"/>
  <c r="U35" i="2"/>
  <c r="R35" i="2"/>
  <c r="O35" i="2"/>
  <c r="P35" i="2" s="1"/>
  <c r="J35" i="2"/>
  <c r="E35" i="2"/>
  <c r="F35" i="2" s="1"/>
  <c r="AE34" i="2"/>
  <c r="AC34" i="2"/>
  <c r="AA34" i="2"/>
  <c r="Z34" i="2"/>
  <c r="V34" i="2"/>
  <c r="V32" i="2" s="1"/>
  <c r="Q34" i="2"/>
  <c r="M34" i="2"/>
  <c r="M32" i="2" s="1"/>
  <c r="L34" i="2"/>
  <c r="H34" i="2"/>
  <c r="G34" i="2"/>
  <c r="C34" i="2"/>
  <c r="C32" i="2" s="1"/>
  <c r="M31" i="2"/>
  <c r="AA31" i="2" s="1"/>
  <c r="AC31" i="2" s="1"/>
  <c r="H31" i="2"/>
  <c r="V31" i="2" s="1"/>
  <c r="AF31" i="2" s="1"/>
  <c r="C31" i="2"/>
  <c r="E31" i="2" s="1"/>
  <c r="AI30" i="2"/>
  <c r="AA30" i="2"/>
  <c r="V30" i="2"/>
  <c r="U30" i="2"/>
  <c r="R30" i="2"/>
  <c r="O30" i="2"/>
  <c r="P30" i="2" s="1"/>
  <c r="J30" i="2"/>
  <c r="K30" i="2" s="1"/>
  <c r="E30" i="2"/>
  <c r="M29" i="2"/>
  <c r="H29" i="2"/>
  <c r="C29" i="2"/>
  <c r="V28" i="2"/>
  <c r="M28" i="2"/>
  <c r="AA28" i="2" s="1"/>
  <c r="AC28" i="2" s="1"/>
  <c r="J28" i="2"/>
  <c r="E28" i="2"/>
  <c r="G28" i="2" s="1"/>
  <c r="AH27" i="2"/>
  <c r="V27" i="2"/>
  <c r="X27" i="2" s="1"/>
  <c r="T27" i="2"/>
  <c r="M27" i="2"/>
  <c r="J27" i="2"/>
  <c r="L27" i="2" s="1"/>
  <c r="E27" i="2"/>
  <c r="G27" i="2" s="1"/>
  <c r="V26" i="2"/>
  <c r="X26" i="2" s="1"/>
  <c r="M26" i="2"/>
  <c r="O26" i="2" s="1"/>
  <c r="J26" i="2"/>
  <c r="E26" i="2"/>
  <c r="AI25" i="2"/>
  <c r="V25" i="2"/>
  <c r="U25" i="2"/>
  <c r="M25" i="2"/>
  <c r="AA25" i="2" s="1"/>
  <c r="AC25" i="2" s="1"/>
  <c r="AD25" i="2" s="1"/>
  <c r="J25" i="2"/>
  <c r="K25" i="2" s="1"/>
  <c r="E25" i="2"/>
  <c r="F25" i="2" s="1"/>
  <c r="AE24" i="2"/>
  <c r="Z24" i="2"/>
  <c r="V24" i="2"/>
  <c r="Q24" i="2"/>
  <c r="M24" i="2"/>
  <c r="AA24" i="2" s="1"/>
  <c r="AC24" i="2" s="1"/>
  <c r="AD24" i="2" s="1"/>
  <c r="L24" i="2"/>
  <c r="J24" i="2"/>
  <c r="G24" i="2"/>
  <c r="E24" i="2"/>
  <c r="F24" i="2" s="1"/>
  <c r="AI23" i="2"/>
  <c r="V23" i="2"/>
  <c r="U23" i="2"/>
  <c r="M23" i="2"/>
  <c r="O23" i="2" s="1"/>
  <c r="P23" i="2" s="1"/>
  <c r="J23" i="2"/>
  <c r="E23" i="2"/>
  <c r="F23" i="2" s="1"/>
  <c r="AE22" i="2"/>
  <c r="Z22" i="2"/>
  <c r="V22" i="2"/>
  <c r="X22" i="2" s="1"/>
  <c r="Q22" i="2"/>
  <c r="M22" i="2"/>
  <c r="O22" i="2" s="1"/>
  <c r="L22" i="2"/>
  <c r="J22" i="2"/>
  <c r="K22" i="2" s="1"/>
  <c r="G22" i="2"/>
  <c r="E22" i="2"/>
  <c r="AI21" i="2"/>
  <c r="V21" i="2"/>
  <c r="X21" i="2" s="1"/>
  <c r="U21" i="2"/>
  <c r="M21" i="2"/>
  <c r="R21" i="2" s="1"/>
  <c r="J21" i="2"/>
  <c r="E21" i="2"/>
  <c r="F21" i="2" s="1"/>
  <c r="AI20" i="2"/>
  <c r="V20" i="2"/>
  <c r="U20" i="2"/>
  <c r="M20" i="2"/>
  <c r="O20" i="2" s="1"/>
  <c r="J20" i="2"/>
  <c r="E20" i="2"/>
  <c r="F20" i="2" s="1"/>
  <c r="AE19" i="2"/>
  <c r="Z19" i="2"/>
  <c r="Q19" i="2"/>
  <c r="L19" i="2"/>
  <c r="H19" i="2"/>
  <c r="G19" i="2"/>
  <c r="C19" i="2"/>
  <c r="AE18" i="2"/>
  <c r="Z18" i="2"/>
  <c r="V18" i="2"/>
  <c r="X18" i="2" s="1"/>
  <c r="Y18" i="2" s="1"/>
  <c r="Q18" i="2"/>
  <c r="M18" i="2"/>
  <c r="O18" i="2" s="1"/>
  <c r="L18" i="2"/>
  <c r="J18" i="2"/>
  <c r="K18" i="2" s="1"/>
  <c r="G18" i="2"/>
  <c r="E18" i="2"/>
  <c r="H16" i="2"/>
  <c r="C16" i="2"/>
  <c r="C15" i="2" s="1"/>
  <c r="S91" i="2" l="1"/>
  <c r="Y98" i="2"/>
  <c r="H15" i="2"/>
  <c r="P18" i="2"/>
  <c r="T18" i="2" s="1"/>
  <c r="AE16" i="2"/>
  <c r="S26" i="2"/>
  <c r="E29" i="2"/>
  <c r="S40" i="2"/>
  <c r="S42" i="2"/>
  <c r="S44" i="2"/>
  <c r="AG47" i="2"/>
  <c r="S57" i="2"/>
  <c r="E55" i="2"/>
  <c r="L55" i="2"/>
  <c r="C83" i="2"/>
  <c r="E83" i="2" s="1"/>
  <c r="P98" i="2"/>
  <c r="G16" i="2"/>
  <c r="AA32" i="2"/>
  <c r="S35" i="2"/>
  <c r="AG40" i="2"/>
  <c r="S52" i="2"/>
  <c r="S54" i="2"/>
  <c r="AH69" i="2"/>
  <c r="AD72" i="2"/>
  <c r="AH72" i="2" s="1"/>
  <c r="T85" i="2"/>
  <c r="AA83" i="2"/>
  <c r="AC83" i="2" s="1"/>
  <c r="O82" i="2"/>
  <c r="AF24" i="2"/>
  <c r="AF28" i="2"/>
  <c r="U22" i="2"/>
  <c r="R23" i="2"/>
  <c r="AA26" i="2"/>
  <c r="AC26" i="2" s="1"/>
  <c r="S28" i="2"/>
  <c r="AA21" i="2"/>
  <c r="AC21" i="2" s="1"/>
  <c r="AD21" i="2" s="1"/>
  <c r="O21" i="2"/>
  <c r="P21" i="2" s="1"/>
  <c r="AI19" i="2"/>
  <c r="Y22" i="2"/>
  <c r="O28" i="2"/>
  <c r="AH61" i="2"/>
  <c r="S65" i="2"/>
  <c r="AH65" i="2"/>
  <c r="R83" i="2"/>
  <c r="AH86" i="2"/>
  <c r="S93" i="2"/>
  <c r="O95" i="2"/>
  <c r="F18" i="2"/>
  <c r="L16" i="2"/>
  <c r="Z16" i="2"/>
  <c r="U24" i="2"/>
  <c r="AI24" i="2"/>
  <c r="X28" i="2"/>
  <c r="AG28" i="2" s="1"/>
  <c r="F30" i="2"/>
  <c r="J31" i="2"/>
  <c r="Y36" i="2"/>
  <c r="AH36" i="2" s="1"/>
  <c r="E34" i="2"/>
  <c r="Y38" i="2"/>
  <c r="AH38" i="2" s="1"/>
  <c r="K42" i="2"/>
  <c r="T42" i="2" s="1"/>
  <c r="S48" i="2"/>
  <c r="AG48" i="2"/>
  <c r="S49" i="2"/>
  <c r="AG49" i="2"/>
  <c r="K54" i="2"/>
  <c r="T54" i="2" s="1"/>
  <c r="AG54" i="2"/>
  <c r="AG71" i="2"/>
  <c r="S76" i="2"/>
  <c r="AG76" i="2"/>
  <c r="AD81" i="2"/>
  <c r="S85" i="2"/>
  <c r="S92" i="2"/>
  <c r="K98" i="2"/>
  <c r="T98" i="2" s="1"/>
  <c r="S36" i="2"/>
  <c r="AG44" i="2"/>
  <c r="AG46" i="2"/>
  <c r="AG57" i="2"/>
  <c r="AA20" i="2"/>
  <c r="AF20" i="2" s="1"/>
  <c r="Q16" i="2"/>
  <c r="M19" i="2"/>
  <c r="M16" i="2" s="1"/>
  <c r="M15" i="2" s="1"/>
  <c r="M99" i="2" s="1"/>
  <c r="R20" i="2"/>
  <c r="R19" i="2" s="1"/>
  <c r="F22" i="2"/>
  <c r="AI22" i="2"/>
  <c r="AA23" i="2"/>
  <c r="AC23" i="2" s="1"/>
  <c r="AD23" i="2" s="1"/>
  <c r="R25" i="2"/>
  <c r="AF30" i="2"/>
  <c r="O31" i="2"/>
  <c r="O29" i="2" s="1"/>
  <c r="R34" i="2"/>
  <c r="O34" i="2"/>
  <c r="X34" i="2"/>
  <c r="S43" i="2"/>
  <c r="Y44" i="2"/>
  <c r="AH44" i="2" s="1"/>
  <c r="Y46" i="2"/>
  <c r="AH46" i="2" s="1"/>
  <c r="AG52" i="2"/>
  <c r="AG53" i="2"/>
  <c r="Y57" i="2"/>
  <c r="AH57" i="2" s="1"/>
  <c r="Y88" i="2"/>
  <c r="AH88" i="2" s="1"/>
  <c r="AG94" i="2"/>
  <c r="AF95" i="2"/>
  <c r="P96" i="2"/>
  <c r="AG90" i="2"/>
  <c r="S97" i="2"/>
  <c r="AG91" i="2"/>
  <c r="AG92" i="2"/>
  <c r="AG93" i="2"/>
  <c r="F94" i="2"/>
  <c r="AE94" i="2"/>
  <c r="AI94" i="2" s="1"/>
  <c r="Y96" i="2"/>
  <c r="Q97" i="2"/>
  <c r="U97" i="2" s="1"/>
  <c r="U98" i="2"/>
  <c r="AG98" i="2"/>
  <c r="AI98" i="2"/>
  <c r="F98" i="2"/>
  <c r="H32" i="2"/>
  <c r="H99" i="2" s="1"/>
  <c r="AG87" i="2"/>
  <c r="T88" i="2"/>
  <c r="P79" i="2"/>
  <c r="K80" i="2"/>
  <c r="AI81" i="2"/>
  <c r="G78" i="2"/>
  <c r="F78" i="2" s="1"/>
  <c r="S78" i="2"/>
  <c r="R77" i="2"/>
  <c r="Z80" i="2"/>
  <c r="AI80" i="2" s="1"/>
  <c r="Y81" i="2"/>
  <c r="AG81" i="2"/>
  <c r="U78" i="2"/>
  <c r="AG79" i="2"/>
  <c r="S81" i="2"/>
  <c r="O77" i="2"/>
  <c r="U34" i="2"/>
  <c r="AF34" i="2"/>
  <c r="F37" i="2"/>
  <c r="F34" i="2" s="1"/>
  <c r="S38" i="2"/>
  <c r="Y40" i="2"/>
  <c r="AG42" i="2"/>
  <c r="K44" i="2"/>
  <c r="T44" i="2" s="1"/>
  <c r="S46" i="2"/>
  <c r="AG50" i="2"/>
  <c r="Y52" i="2"/>
  <c r="AH52" i="2" s="1"/>
  <c r="Y54" i="2"/>
  <c r="AH54" i="2" s="1"/>
  <c r="K57" i="2"/>
  <c r="T57" i="2" s="1"/>
  <c r="F58" i="2"/>
  <c r="S59" i="2"/>
  <c r="AD55" i="2"/>
  <c r="S69" i="2"/>
  <c r="Y71" i="2"/>
  <c r="AH71" i="2" s="1"/>
  <c r="K72" i="2"/>
  <c r="U72" i="2"/>
  <c r="AI72" i="2"/>
  <c r="P74" i="2"/>
  <c r="K76" i="2"/>
  <c r="T76" i="2" s="1"/>
  <c r="C99" i="2"/>
  <c r="J34" i="2"/>
  <c r="AG35" i="2"/>
  <c r="AI34" i="2"/>
  <c r="S37" i="2"/>
  <c r="AG43" i="2"/>
  <c r="S45" i="2"/>
  <c r="AG51" i="2"/>
  <c r="K52" i="2"/>
  <c r="T52" i="2" s="1"/>
  <c r="K53" i="2"/>
  <c r="T53" i="2" s="1"/>
  <c r="T63" i="2"/>
  <c r="AG63" i="2"/>
  <c r="AG67" i="2"/>
  <c r="K69" i="2"/>
  <c r="T69" i="2" s="1"/>
  <c r="S71" i="2"/>
  <c r="Y72" i="2"/>
  <c r="S74" i="2"/>
  <c r="AG37" i="2"/>
  <c r="S39" i="2"/>
  <c r="T40" i="2"/>
  <c r="AG45" i="2"/>
  <c r="S47" i="2"/>
  <c r="T48" i="2"/>
  <c r="T71" i="2"/>
  <c r="AH92" i="2"/>
  <c r="AE28" i="2"/>
  <c r="AD28" i="2" s="1"/>
  <c r="U19" i="2"/>
  <c r="P22" i="2"/>
  <c r="T22" i="2" s="1"/>
  <c r="T30" i="2"/>
  <c r="L31" i="2"/>
  <c r="X31" i="2"/>
  <c r="P34" i="2"/>
  <c r="X25" i="2"/>
  <c r="AF25" i="2"/>
  <c r="Z28" i="2"/>
  <c r="AI28" i="2" s="1"/>
  <c r="AF29" i="2"/>
  <c r="AD34" i="2"/>
  <c r="S18" i="2"/>
  <c r="P20" i="2"/>
  <c r="AC20" i="2"/>
  <c r="AA19" i="2"/>
  <c r="Y21" i="2"/>
  <c r="AH21" i="2" s="1"/>
  <c r="K23" i="2"/>
  <c r="T23" i="2" s="1"/>
  <c r="S23" i="2"/>
  <c r="K24" i="2"/>
  <c r="G26" i="2"/>
  <c r="AG26" i="2"/>
  <c r="Q28" i="2"/>
  <c r="P28" i="2" s="1"/>
  <c r="Q31" i="2"/>
  <c r="Q29" i="2" s="1"/>
  <c r="AC30" i="2"/>
  <c r="AA29" i="2"/>
  <c r="T36" i="2"/>
  <c r="AH40" i="2"/>
  <c r="AH48" i="2"/>
  <c r="O27" i="2"/>
  <c r="R27" i="2"/>
  <c r="AA27" i="2"/>
  <c r="Z27" i="2"/>
  <c r="G31" i="2"/>
  <c r="G29" i="2" s="1"/>
  <c r="AH42" i="2"/>
  <c r="AH50" i="2"/>
  <c r="AF26" i="2"/>
  <c r="F19" i="2"/>
  <c r="F16" i="2" s="1"/>
  <c r="J19" i="2"/>
  <c r="J16" i="2" s="1"/>
  <c r="S20" i="2"/>
  <c r="K20" i="2"/>
  <c r="S22" i="2"/>
  <c r="L28" i="2"/>
  <c r="R26" i="2"/>
  <c r="U18" i="2"/>
  <c r="K21" i="2"/>
  <c r="T21" i="2" s="1"/>
  <c r="X23" i="2"/>
  <c r="O24" i="2"/>
  <c r="P24" i="2" s="1"/>
  <c r="O25" i="2"/>
  <c r="S30" i="2"/>
  <c r="K35" i="2"/>
  <c r="Y35" i="2"/>
  <c r="K37" i="2"/>
  <c r="T37" i="2" s="1"/>
  <c r="Y37" i="2"/>
  <c r="AH37" i="2" s="1"/>
  <c r="K39" i="2"/>
  <c r="T39" i="2" s="1"/>
  <c r="Y39" i="2"/>
  <c r="AH39" i="2" s="1"/>
  <c r="K41" i="2"/>
  <c r="T41" i="2" s="1"/>
  <c r="Y41" i="2"/>
  <c r="AH41" i="2" s="1"/>
  <c r="K43" i="2"/>
  <c r="T43" i="2" s="1"/>
  <c r="Y43" i="2"/>
  <c r="AH43" i="2" s="1"/>
  <c r="K45" i="2"/>
  <c r="T45" i="2" s="1"/>
  <c r="Y45" i="2"/>
  <c r="AH45" i="2" s="1"/>
  <c r="K47" i="2"/>
  <c r="T47" i="2" s="1"/>
  <c r="Y47" i="2"/>
  <c r="AH47" i="2" s="1"/>
  <c r="K49" i="2"/>
  <c r="T49" i="2" s="1"/>
  <c r="Y49" i="2"/>
  <c r="AH49" i="2" s="1"/>
  <c r="K51" i="2"/>
  <c r="T51" i="2" s="1"/>
  <c r="O55" i="2"/>
  <c r="S56" i="2"/>
  <c r="K56" i="2"/>
  <c r="AF55" i="2"/>
  <c r="AG58" i="2"/>
  <c r="Y58" i="2"/>
  <c r="AH58" i="2" s="1"/>
  <c r="AG61" i="2"/>
  <c r="Y63" i="2"/>
  <c r="AH63" i="2" s="1"/>
  <c r="S64" i="2"/>
  <c r="K64" i="2"/>
  <c r="T64" i="2" s="1"/>
  <c r="P72" i="2"/>
  <c r="T72" i="2" s="1"/>
  <c r="S72" i="2"/>
  <c r="AE83" i="2"/>
  <c r="AE82" i="2" s="1"/>
  <c r="AE77" i="2" s="1"/>
  <c r="AE32" i="2" s="1"/>
  <c r="AC82" i="2"/>
  <c r="AC77" i="2" s="1"/>
  <c r="AI18" i="2"/>
  <c r="R18" i="2"/>
  <c r="AA18" i="2"/>
  <c r="AF18" i="2" s="1"/>
  <c r="V19" i="2"/>
  <c r="V16" i="2" s="1"/>
  <c r="X20" i="2"/>
  <c r="R22" i="2"/>
  <c r="AA22" i="2"/>
  <c r="AC22" i="2" s="1"/>
  <c r="AD22" i="2" s="1"/>
  <c r="AH22" i="2" s="1"/>
  <c r="X24" i="2"/>
  <c r="F28" i="2"/>
  <c r="X30" i="2"/>
  <c r="E19" i="2"/>
  <c r="E16" i="2" s="1"/>
  <c r="E15" i="2" s="1"/>
  <c r="L26" i="2"/>
  <c r="K26" i="2" s="1"/>
  <c r="R28" i="2"/>
  <c r="V29" i="2"/>
  <c r="R31" i="2"/>
  <c r="R29" i="2" s="1"/>
  <c r="Y53" i="2"/>
  <c r="AH53" i="2" s="1"/>
  <c r="J55" i="2"/>
  <c r="AC55" i="2"/>
  <c r="AC32" i="2" s="1"/>
  <c r="AG56" i="2"/>
  <c r="Y56" i="2"/>
  <c r="AI55" i="2"/>
  <c r="AG59" i="2"/>
  <c r="S61" i="2"/>
  <c r="S63" i="2"/>
  <c r="S67" i="2"/>
  <c r="AG68" i="2"/>
  <c r="Y68" i="2"/>
  <c r="AH68" i="2" s="1"/>
  <c r="AG69" i="2"/>
  <c r="G55" i="2"/>
  <c r="F72" i="2"/>
  <c r="F55" i="2" s="1"/>
  <c r="AG72" i="2"/>
  <c r="AG73" i="2"/>
  <c r="Y73" i="2"/>
  <c r="AH73" i="2" s="1"/>
  <c r="S60" i="2"/>
  <c r="K60" i="2"/>
  <c r="T60" i="2" s="1"/>
  <c r="R24" i="2"/>
  <c r="Y51" i="2"/>
  <c r="AH51" i="2" s="1"/>
  <c r="R55" i="2"/>
  <c r="S58" i="2"/>
  <c r="K58" i="2"/>
  <c r="T58" i="2" s="1"/>
  <c r="AG60" i="2"/>
  <c r="Y60" i="2"/>
  <c r="AH60" i="2" s="1"/>
  <c r="S62" i="2"/>
  <c r="K62" i="2"/>
  <c r="T62" i="2" s="1"/>
  <c r="AG66" i="2"/>
  <c r="Y66" i="2"/>
  <c r="AH66" i="2" s="1"/>
  <c r="AG64" i="2"/>
  <c r="Y64" i="2"/>
  <c r="AH64" i="2" s="1"/>
  <c r="K65" i="2"/>
  <c r="T65" i="2" s="1"/>
  <c r="Y67" i="2"/>
  <c r="AH67" i="2" s="1"/>
  <c r="S68" i="2"/>
  <c r="K68" i="2"/>
  <c r="T68" i="2" s="1"/>
  <c r="K73" i="2"/>
  <c r="T73" i="2" s="1"/>
  <c r="U74" i="2"/>
  <c r="Y76" i="2"/>
  <c r="AH76" i="2" s="1"/>
  <c r="AG78" i="2"/>
  <c r="Q80" i="2"/>
  <c r="U80" i="2" s="1"/>
  <c r="AD80" i="2"/>
  <c r="K81" i="2"/>
  <c r="V83" i="2"/>
  <c r="AF82" i="2"/>
  <c r="AF77" i="2" s="1"/>
  <c r="S86" i="2"/>
  <c r="AG89" i="2"/>
  <c r="S70" i="2"/>
  <c r="K70" i="2"/>
  <c r="T70" i="2" s="1"/>
  <c r="K74" i="2"/>
  <c r="T74" i="2" s="1"/>
  <c r="Y74" i="2"/>
  <c r="AH74" i="2" s="1"/>
  <c r="AG75" i="2"/>
  <c r="Y75" i="2"/>
  <c r="AH75" i="2" s="1"/>
  <c r="P78" i="2"/>
  <c r="T78" i="2" s="1"/>
  <c r="L83" i="2"/>
  <c r="K83" i="2" s="1"/>
  <c r="S83" i="2"/>
  <c r="T86" i="2"/>
  <c r="S87" i="2"/>
  <c r="AI78" i="2"/>
  <c r="S80" i="2"/>
  <c r="Q81" i="2"/>
  <c r="U81" i="2" s="1"/>
  <c r="AG86" i="2"/>
  <c r="S88" i="2"/>
  <c r="S90" i="2"/>
  <c r="Z55" i="2"/>
  <c r="AG62" i="2"/>
  <c r="Y62" i="2"/>
  <c r="AH62" i="2" s="1"/>
  <c r="S66" i="2"/>
  <c r="K66" i="2"/>
  <c r="T66" i="2" s="1"/>
  <c r="AG70" i="2"/>
  <c r="Y70" i="2"/>
  <c r="AH70" i="2" s="1"/>
  <c r="AG74" i="2"/>
  <c r="S75" i="2"/>
  <c r="K75" i="2"/>
  <c r="T75" i="2" s="1"/>
  <c r="Y78" i="2"/>
  <c r="L79" i="2"/>
  <c r="U79" i="2" s="1"/>
  <c r="S79" i="2"/>
  <c r="Z79" i="2"/>
  <c r="G80" i="2"/>
  <c r="J82" i="2"/>
  <c r="G83" i="2"/>
  <c r="G82" i="2" s="1"/>
  <c r="E82" i="2"/>
  <c r="E77" i="2" s="1"/>
  <c r="E32" i="2" s="1"/>
  <c r="Q83" i="2"/>
  <c r="Q82" i="2" s="1"/>
  <c r="L84" i="2"/>
  <c r="U84" i="2" s="1"/>
  <c r="AF85" i="2"/>
  <c r="X85" i="2"/>
  <c r="S89" i="2"/>
  <c r="AH90" i="2"/>
  <c r="U96" i="2"/>
  <c r="K96" i="2"/>
  <c r="L95" i="2"/>
  <c r="K87" i="2"/>
  <c r="T87" i="2" s="1"/>
  <c r="Y87" i="2"/>
  <c r="AH87" i="2" s="1"/>
  <c r="K89" i="2"/>
  <c r="T89" i="2" s="1"/>
  <c r="Y89" i="2"/>
  <c r="AH89" i="2" s="1"/>
  <c r="K91" i="2"/>
  <c r="T91" i="2" s="1"/>
  <c r="Y91" i="2"/>
  <c r="AH91" i="2" s="1"/>
  <c r="K93" i="2"/>
  <c r="T93" i="2" s="1"/>
  <c r="Y93" i="2"/>
  <c r="AH93" i="2" s="1"/>
  <c r="L94" i="2"/>
  <c r="U94" i="2" s="1"/>
  <c r="AD94" i="2"/>
  <c r="G96" i="2"/>
  <c r="G95" i="2" s="1"/>
  <c r="S96" i="2"/>
  <c r="S95" i="2" s="1"/>
  <c r="AE96" i="2"/>
  <c r="AE95" i="2" s="1"/>
  <c r="Z97" i="2"/>
  <c r="Y97" i="2" s="1"/>
  <c r="AH97" i="2" s="1"/>
  <c r="S94" i="2"/>
  <c r="Y94" i="2"/>
  <c r="K97" i="2"/>
  <c r="AG97" i="2"/>
  <c r="AD98" i="2"/>
  <c r="P94" i="2"/>
  <c r="AG96" i="2"/>
  <c r="S98" i="2"/>
  <c r="E95" i="2"/>
  <c r="J95" i="2"/>
  <c r="X95" i="2"/>
  <c r="AC95" i="2"/>
  <c r="AH98" i="2" l="1"/>
  <c r="AI16" i="2"/>
  <c r="AF22" i="2"/>
  <c r="AF23" i="2"/>
  <c r="G15" i="2"/>
  <c r="U16" i="2"/>
  <c r="AG21" i="2"/>
  <c r="AF21" i="2"/>
  <c r="AF19" i="2" s="1"/>
  <c r="S21" i="2"/>
  <c r="O19" i="2"/>
  <c r="O16" i="2" s="1"/>
  <c r="O15" i="2" s="1"/>
  <c r="G77" i="2"/>
  <c r="P80" i="2"/>
  <c r="T80" i="2" s="1"/>
  <c r="P31" i="2"/>
  <c r="P29" i="2" s="1"/>
  <c r="S31" i="2"/>
  <c r="P83" i="2"/>
  <c r="P82" i="2" s="1"/>
  <c r="S24" i="2"/>
  <c r="F31" i="2"/>
  <c r="F29" i="2" s="1"/>
  <c r="T24" i="2"/>
  <c r="F26" i="2"/>
  <c r="S34" i="2"/>
  <c r="AH81" i="2"/>
  <c r="S29" i="2"/>
  <c r="J29" i="2"/>
  <c r="J15" i="2" s="1"/>
  <c r="Q95" i="2"/>
  <c r="P97" i="2"/>
  <c r="P95" i="2" s="1"/>
  <c r="U95" i="2"/>
  <c r="O32" i="2"/>
  <c r="F80" i="2"/>
  <c r="R32" i="2"/>
  <c r="AF32" i="2"/>
  <c r="Y80" i="2"/>
  <c r="AH80" i="2" s="1"/>
  <c r="AH94" i="2"/>
  <c r="U55" i="2"/>
  <c r="E99" i="2"/>
  <c r="P55" i="2"/>
  <c r="AG34" i="2"/>
  <c r="K82" i="2"/>
  <c r="T82" i="2" s="1"/>
  <c r="AH56" i="2"/>
  <c r="AH55" i="2" s="1"/>
  <c r="Y55" i="2"/>
  <c r="Y24" i="2"/>
  <c r="AH24" i="2" s="1"/>
  <c r="AG24" i="2"/>
  <c r="Y95" i="2"/>
  <c r="AD96" i="2"/>
  <c r="AI96" i="2"/>
  <c r="AI97" i="2"/>
  <c r="Z95" i="2"/>
  <c r="AH78" i="2"/>
  <c r="P81" i="2"/>
  <c r="K79" i="2"/>
  <c r="Q77" i="2"/>
  <c r="Q32" i="2" s="1"/>
  <c r="F96" i="2"/>
  <c r="F95" i="2" s="1"/>
  <c r="AF83" i="2"/>
  <c r="X83" i="2"/>
  <c r="Y30" i="2"/>
  <c r="AG30" i="2"/>
  <c r="X29" i="2"/>
  <c r="V15" i="2"/>
  <c r="V99" i="2" s="1"/>
  <c r="T56" i="2"/>
  <c r="T55" i="2" s="1"/>
  <c r="K55" i="2"/>
  <c r="Y23" i="2"/>
  <c r="AH23" i="2" s="1"/>
  <c r="AG23" i="2"/>
  <c r="U28" i="2"/>
  <c r="S19" i="2"/>
  <c r="S16" i="2" s="1"/>
  <c r="AF27" i="2"/>
  <c r="AC27" i="2"/>
  <c r="AD30" i="2"/>
  <c r="AC29" i="2"/>
  <c r="P19" i="2"/>
  <c r="P16" i="2" s="1"/>
  <c r="AG95" i="2"/>
  <c r="K94" i="2"/>
  <c r="T94" i="2" s="1"/>
  <c r="F83" i="2"/>
  <c r="F82" i="2" s="1"/>
  <c r="Y79" i="2"/>
  <c r="AH79" i="2" s="1"/>
  <c r="AI79" i="2"/>
  <c r="U83" i="2"/>
  <c r="L82" i="2"/>
  <c r="U82" i="2" s="1"/>
  <c r="U77" i="2" s="1"/>
  <c r="G32" i="2"/>
  <c r="G99" i="2" s="1"/>
  <c r="S55" i="2"/>
  <c r="K28" i="2"/>
  <c r="T28" i="2" s="1"/>
  <c r="AG22" i="2"/>
  <c r="AG31" i="2"/>
  <c r="AC18" i="2"/>
  <c r="AA16" i="2"/>
  <c r="AA15" i="2" s="1"/>
  <c r="AA99" i="2" s="1"/>
  <c r="Y34" i="2"/>
  <c r="AH35" i="2"/>
  <c r="AH34" i="2" s="1"/>
  <c r="S25" i="2"/>
  <c r="P25" i="2"/>
  <c r="T25" i="2" s="1"/>
  <c r="Q27" i="2"/>
  <c r="U27" i="2" s="1"/>
  <c r="S27" i="2"/>
  <c r="AG25" i="2"/>
  <c r="Y25" i="2"/>
  <c r="AH25" i="2" s="1"/>
  <c r="L29" i="2"/>
  <c r="L15" i="2" s="1"/>
  <c r="U31" i="2"/>
  <c r="U29" i="2" s="1"/>
  <c r="T96" i="2"/>
  <c r="K95" i="2"/>
  <c r="Y85" i="2"/>
  <c r="AG85" i="2"/>
  <c r="S82" i="2"/>
  <c r="S77" i="2" s="1"/>
  <c r="J77" i="2"/>
  <c r="J32" i="2" s="1"/>
  <c r="AG55" i="2"/>
  <c r="Y20" i="2"/>
  <c r="X19" i="2"/>
  <c r="X16" i="2" s="1"/>
  <c r="X15" i="2" s="1"/>
  <c r="AG20" i="2"/>
  <c r="R16" i="2"/>
  <c r="R15" i="2" s="1"/>
  <c r="AD83" i="2"/>
  <c r="AD82" i="2" s="1"/>
  <c r="AD77" i="2" s="1"/>
  <c r="AD32" i="2" s="1"/>
  <c r="K34" i="2"/>
  <c r="T35" i="2"/>
  <c r="T34" i="2" s="1"/>
  <c r="K31" i="2"/>
  <c r="T20" i="2"/>
  <c r="K19" i="2"/>
  <c r="K16" i="2" s="1"/>
  <c r="Z26" i="2"/>
  <c r="AC19" i="2"/>
  <c r="AD20" i="2"/>
  <c r="Y28" i="2"/>
  <c r="AH28" i="2" s="1"/>
  <c r="AC16" i="2" l="1"/>
  <c r="AC15" i="2" s="1"/>
  <c r="AC99" i="2" s="1"/>
  <c r="U32" i="2"/>
  <c r="F15" i="2"/>
  <c r="AF16" i="2"/>
  <c r="AF15" i="2" s="1"/>
  <c r="AF99" i="2" s="1"/>
  <c r="P77" i="2"/>
  <c r="P32" i="2" s="1"/>
  <c r="T83" i="2"/>
  <c r="R99" i="2"/>
  <c r="L77" i="2"/>
  <c r="L32" i="2" s="1"/>
  <c r="L99" i="2" s="1"/>
  <c r="O99" i="2"/>
  <c r="T97" i="2"/>
  <c r="T95" i="2" s="1"/>
  <c r="J99" i="2"/>
  <c r="AI95" i="2"/>
  <c r="F77" i="2"/>
  <c r="F32" i="2" s="1"/>
  <c r="T81" i="2"/>
  <c r="K15" i="2"/>
  <c r="AD19" i="2"/>
  <c r="T31" i="2"/>
  <c r="T29" i="2" s="1"/>
  <c r="K29" i="2"/>
  <c r="AH20" i="2"/>
  <c r="Y19" i="2"/>
  <c r="Y16" i="2" s="1"/>
  <c r="AD95" i="2"/>
  <c r="AH96" i="2"/>
  <c r="AH95" i="2" s="1"/>
  <c r="Q26" i="2"/>
  <c r="S15" i="2"/>
  <c r="K77" i="2"/>
  <c r="K32" i="2" s="1"/>
  <c r="T79" i="2"/>
  <c r="T77" i="2" s="1"/>
  <c r="T32" i="2" s="1"/>
  <c r="Y26" i="2"/>
  <c r="Z84" i="2"/>
  <c r="AI84" i="2" s="1"/>
  <c r="AH85" i="2"/>
  <c r="S32" i="2"/>
  <c r="AE31" i="2"/>
  <c r="AG29" i="2"/>
  <c r="AE27" i="2"/>
  <c r="AI27" i="2" s="1"/>
  <c r="AG27" i="2"/>
  <c r="AH30" i="2"/>
  <c r="Z31" i="2"/>
  <c r="AD18" i="2"/>
  <c r="AH18" i="2" s="1"/>
  <c r="AG18" i="2"/>
  <c r="T19" i="2"/>
  <c r="T16" i="2" s="1"/>
  <c r="AG19" i="2"/>
  <c r="Z83" i="2"/>
  <c r="AG83" i="2"/>
  <c r="X82" i="2"/>
  <c r="F99" i="2" l="1"/>
  <c r="AG16" i="2"/>
  <c r="AG15" i="2" s="1"/>
  <c r="AE26" i="2"/>
  <c r="AI26" i="2" s="1"/>
  <c r="AI15" i="2" s="1"/>
  <c r="K99" i="2"/>
  <c r="S99" i="2"/>
  <c r="AI83" i="2"/>
  <c r="Z82" i="2"/>
  <c r="AE29" i="2"/>
  <c r="AD31" i="2"/>
  <c r="AD29" i="2" s="1"/>
  <c r="Y83" i="2"/>
  <c r="Z29" i="2"/>
  <c r="Z15" i="2" s="1"/>
  <c r="AI31" i="2"/>
  <c r="AI29" i="2" s="1"/>
  <c r="Y31" i="2"/>
  <c r="Q15" i="2"/>
  <c r="Q99" i="2" s="1"/>
  <c r="P26" i="2"/>
  <c r="U26" i="2"/>
  <c r="U15" i="2" s="1"/>
  <c r="U99" i="2" s="1"/>
  <c r="AH19" i="2"/>
  <c r="AH16" i="2" s="1"/>
  <c r="AD16" i="2"/>
  <c r="AG82" i="2"/>
  <c r="AG77" i="2" s="1"/>
  <c r="AG32" i="2" s="1"/>
  <c r="X77" i="2"/>
  <c r="X32" i="2" s="1"/>
  <c r="X99" i="2" s="1"/>
  <c r="AE15" i="2" l="1"/>
  <c r="AE99" i="2" s="1"/>
  <c r="AD26" i="2"/>
  <c r="AH26" i="2" s="1"/>
  <c r="AG99" i="2"/>
  <c r="AH31" i="2"/>
  <c r="AH29" i="2" s="1"/>
  <c r="Y29" i="2"/>
  <c r="Y15" i="2" s="1"/>
  <c r="AI82" i="2"/>
  <c r="AI77" i="2" s="1"/>
  <c r="AI32" i="2" s="1"/>
  <c r="AI99" i="2" s="1"/>
  <c r="Z77" i="2"/>
  <c r="Z32" i="2" s="1"/>
  <c r="Z99" i="2" s="1"/>
  <c r="T26" i="2"/>
  <c r="T15" i="2" s="1"/>
  <c r="T99" i="2" s="1"/>
  <c r="P15" i="2"/>
  <c r="P99" i="2" s="1"/>
  <c r="AH83" i="2"/>
  <c r="Y82" i="2"/>
  <c r="AD15" i="2" l="1"/>
  <c r="AD99" i="2" s="1"/>
  <c r="AH15" i="2"/>
  <c r="Y99" i="2"/>
  <c r="AH82" i="2"/>
  <c r="AH77" i="2" s="1"/>
  <c r="AH32" i="2" s="1"/>
  <c r="Y77" i="2"/>
  <c r="Y32" i="2" s="1"/>
  <c r="AH99" i="2" l="1"/>
</calcChain>
</file>

<file path=xl/sharedStrings.xml><?xml version="1.0" encoding="utf-8"?>
<sst xmlns="http://schemas.openxmlformats.org/spreadsheetml/2006/main" count="204" uniqueCount="176">
  <si>
    <t>Приложение № 1</t>
  </si>
  <si>
    <t>к постановлению администрации</t>
  </si>
  <si>
    <t>города Благовещенска</t>
  </si>
  <si>
    <t>от ___________________ № ______</t>
  </si>
  <si>
    <t>Годовые объемы потребления тепловой энергии муниципальными учреждениями, финансируемыми из городского бюджета,</t>
  </si>
  <si>
    <t>на 2023 год и плановый период 2024 и 2025 годов</t>
  </si>
  <si>
    <t>№</t>
  </si>
  <si>
    <t>Потребители</t>
  </si>
  <si>
    <t>План на 2023 год</t>
  </si>
  <si>
    <t>План на 1 полугодие 2024 года</t>
  </si>
  <si>
    <t>План на 2 полугодие 2024 года</t>
  </si>
  <si>
    <t>План на 2024 год</t>
  </si>
  <si>
    <t>План на 1 полугодие 2025 года</t>
  </si>
  <si>
    <t>План на 2 полугодие 2025 года</t>
  </si>
  <si>
    <t>План на 2025 год</t>
  </si>
  <si>
    <t>Гкал</t>
  </si>
  <si>
    <t xml:space="preserve">тариф </t>
  </si>
  <si>
    <t>тыс.руб.</t>
  </si>
  <si>
    <t>за счет средств городского бюджета, тыс.руб.</t>
  </si>
  <si>
    <t>за счет средств от собственных доходов, тыс.руб.</t>
  </si>
  <si>
    <t>тариф</t>
  </si>
  <si>
    <t>1.</t>
  </si>
  <si>
    <t>Культура всего:</t>
  </si>
  <si>
    <t>1.1.</t>
  </si>
  <si>
    <t>Образовательные  учреждения всего:</t>
  </si>
  <si>
    <t>в том числе:</t>
  </si>
  <si>
    <t>1.1.1.</t>
  </si>
  <si>
    <t>МБУДО "Центральная детская школа искусств им. М.Ф.Кнауф-Каминской""</t>
  </si>
  <si>
    <t>1.1.2.</t>
  </si>
  <si>
    <t>МБУДО "Музыкальная школа", в том числе:</t>
  </si>
  <si>
    <t>ул. Лазо, 44</t>
  </si>
  <si>
    <t>возмещение по ул. Лазо,41</t>
  </si>
  <si>
    <t>1.1.3.</t>
  </si>
  <si>
    <t>МБУДО "Художественная школа"</t>
  </si>
  <si>
    <t>1.1.4.</t>
  </si>
  <si>
    <t>МБУДО "Школа искусств с.Белогорье"</t>
  </si>
  <si>
    <t>1.2.</t>
  </si>
  <si>
    <t>МБУК "Муниципальная информационная библиотечная система"</t>
  </si>
  <si>
    <t>1.3.</t>
  </si>
  <si>
    <t>МБУК "Городской Дом культуры"</t>
  </si>
  <si>
    <t>1.4.</t>
  </si>
  <si>
    <t xml:space="preserve">МАУК "Общественно-культурный центр" </t>
  </si>
  <si>
    <t>в том числе:   Институтская,3 (Харбин)</t>
  </si>
  <si>
    <t xml:space="preserve">                          Калинина, 82/2</t>
  </si>
  <si>
    <t>1.5.</t>
  </si>
  <si>
    <t>возмещение МАОУ ДО ЦЭВД  (управление образования) по договору № 337.2022 от 13.01.2023</t>
  </si>
  <si>
    <t>2.</t>
  </si>
  <si>
    <t>Образование всего:</t>
  </si>
  <si>
    <t>в т.ч.:</t>
  </si>
  <si>
    <t>2.1.</t>
  </si>
  <si>
    <t>Дошкольное образование:</t>
  </si>
  <si>
    <t>2.1.1.</t>
  </si>
  <si>
    <t>МАДОУ "ДС №3 г. Благовещенска"</t>
  </si>
  <si>
    <t>2.1.2.</t>
  </si>
  <si>
    <t>МАДОУ "ЦРР-ДС №4 г.Благовещенска"</t>
  </si>
  <si>
    <t>2.1.3.</t>
  </si>
  <si>
    <t>МАДОУ "ДС №5 г. Благовещенска"</t>
  </si>
  <si>
    <t>2.1.4.</t>
  </si>
  <si>
    <t xml:space="preserve">МАДОУ "ДС №14 г. Благовещенска" </t>
  </si>
  <si>
    <t>2.1.5.</t>
  </si>
  <si>
    <t>МАДОУ "ДС №15 г. Благовещенска"</t>
  </si>
  <si>
    <t>2.1.6.</t>
  </si>
  <si>
    <t>МАДОУ "ДС №19 г. Благовещенска"</t>
  </si>
  <si>
    <t>2.1.7.</t>
  </si>
  <si>
    <t>МАДОУ "ДС №28 г. Благовещенска"</t>
  </si>
  <si>
    <t>2.1.8.</t>
  </si>
  <si>
    <t>МАДОУ "ДС №32 г. Благовещенска"</t>
  </si>
  <si>
    <t>2.1.9.</t>
  </si>
  <si>
    <t>МАДОУ "ДС №35 г. Благовещенска"</t>
  </si>
  <si>
    <t>2.1.10.</t>
  </si>
  <si>
    <t>МАДОУ "ДС №40 г. Благовещенска"</t>
  </si>
  <si>
    <t>2.1.11.</t>
  </si>
  <si>
    <t>МАДОУ "ДС №47 г. Благовещенска"</t>
  </si>
  <si>
    <t>2.1.12.</t>
  </si>
  <si>
    <t>МАДОУ "ДС №49 г. Благовещенска"</t>
  </si>
  <si>
    <t>2.1.13.</t>
  </si>
  <si>
    <t>МАДОУ "ДС №50 г. Благовещенска"</t>
  </si>
  <si>
    <t>2.1.14.</t>
  </si>
  <si>
    <t>МАДОУ "ДС №55 г. Благовещенска"</t>
  </si>
  <si>
    <t>2.1.15.</t>
  </si>
  <si>
    <t>МАДОУ "ДС №60 г. Благовещенска"</t>
  </si>
  <si>
    <t>2.1.16.</t>
  </si>
  <si>
    <t>МАДОУ "ДС №67 г. Благовещенска"</t>
  </si>
  <si>
    <t>2.1.17.</t>
  </si>
  <si>
    <t>МАДОУ "ЦРР-ДС  №68 г. Благовещенска"</t>
  </si>
  <si>
    <t>2.1.18.</t>
  </si>
  <si>
    <t>МАОУ "Школа № 23 г.Благовещенска" (ДС 22, 69)</t>
  </si>
  <si>
    <t>2.1.19.</t>
  </si>
  <si>
    <t>МАОУ "Школа № 24 г.Благовещенска" (ДС 45)</t>
  </si>
  <si>
    <t>2.1.20.</t>
  </si>
  <si>
    <t>МАОУ "Прогимназия г.Благовещенска"</t>
  </si>
  <si>
    <t>2.2.</t>
  </si>
  <si>
    <t>Общее образование всего:</t>
  </si>
  <si>
    <t>2.2.1.</t>
  </si>
  <si>
    <t>МАОУ "Гимназия №1 г.Благовещенска"</t>
  </si>
  <si>
    <t>2.2.2.</t>
  </si>
  <si>
    <t>МАОУ "Школа № 2 г. Благовещенска"</t>
  </si>
  <si>
    <t>2.2.3.</t>
  </si>
  <si>
    <t>МАОУ "Алексеевская гимназия г. Благовещенска"</t>
  </si>
  <si>
    <t>2.2.4.</t>
  </si>
  <si>
    <t>МАОУ "Школа № 5 г. Благовещенска"</t>
  </si>
  <si>
    <t>2.2.5.</t>
  </si>
  <si>
    <t>МАОУ "Лицей № 6 г. Благовещенска"</t>
  </si>
  <si>
    <t>2.2.6.</t>
  </si>
  <si>
    <t>МАОУ "Школа № 10 г. Благовещенска"</t>
  </si>
  <si>
    <t>2.2.7.</t>
  </si>
  <si>
    <t>МАОУ "Лицей № 11 г. Благовещенска"</t>
  </si>
  <si>
    <t>2.2.8.</t>
  </si>
  <si>
    <t>МАОУ "Школа № 12 г. Благовещенска"</t>
  </si>
  <si>
    <t>2.2.9.</t>
  </si>
  <si>
    <t>МАОУ "Школа № 13 г. Благовещенска"</t>
  </si>
  <si>
    <t>2.2.10.</t>
  </si>
  <si>
    <t>МАОУ "Школа № 14 г. Благовещенска"</t>
  </si>
  <si>
    <t>2.2.11.</t>
  </si>
  <si>
    <t>МАОУ "Школа № 15 г. Благовещенска"</t>
  </si>
  <si>
    <t>2.2.12.</t>
  </si>
  <si>
    <t>МАОУ "Школа № 16 г. Благовещенска им. Героя Советского Союза летчика-космонавта А.А.Леонова"</t>
  </si>
  <si>
    <t>2.2.13.</t>
  </si>
  <si>
    <t>МАОУ "Школа № 17 г. Благовещенска"</t>
  </si>
  <si>
    <t>2.2.14.</t>
  </si>
  <si>
    <t>МАОУ "Школа № 22 г. Благовещенска"</t>
  </si>
  <si>
    <t>2.2.15.</t>
  </si>
  <si>
    <t>МАОУ "Школа № 23 г. Благовещенска"</t>
  </si>
  <si>
    <t>2.2.16.</t>
  </si>
  <si>
    <t>МАОУ "Школа № 24 г. Благовещенска"</t>
  </si>
  <si>
    <t>2.2.17.</t>
  </si>
  <si>
    <t>МАОУ "Гимназия №25 г.Благовещенска им.Героя России А.Иванова"</t>
  </si>
  <si>
    <t>2.2.18.</t>
  </si>
  <si>
    <t>МАОУ "Школа № 26 г. Благовещенска"</t>
  </si>
  <si>
    <t>2.2.19.</t>
  </si>
  <si>
    <t>МАОУ "Школа № 27 г. Благовещенска"</t>
  </si>
  <si>
    <t>2.2.20.</t>
  </si>
  <si>
    <t>МАОУ "Школа № 28 г. Благовещенска"</t>
  </si>
  <si>
    <t>2.2.21.</t>
  </si>
  <si>
    <t xml:space="preserve">МАОУ "Школа на 1500 мест в 406 квартале г.Благовещенска" </t>
  </si>
  <si>
    <t>2.3.</t>
  </si>
  <si>
    <t>Учреждения дополнительного образования всего:</t>
  </si>
  <si>
    <t>2.3.1.</t>
  </si>
  <si>
    <t xml:space="preserve">МАОУ ДО "СШ № 1 г.Благовещенска" </t>
  </si>
  <si>
    <t>2.3.2.</t>
  </si>
  <si>
    <t xml:space="preserve">МАОУ ДО "СШ № 3 г.Благовещенска" </t>
  </si>
  <si>
    <t>2.3.3.</t>
  </si>
  <si>
    <t xml:space="preserve">МАОУ ДО "СШ № 5 г.Благовещенска" </t>
  </si>
  <si>
    <t>2.3.4.</t>
  </si>
  <si>
    <t xml:space="preserve">МАОУ ДО "СШ № 7 г.Благовещенска" </t>
  </si>
  <si>
    <t>2.3.5.</t>
  </si>
  <si>
    <t>МАОУ ДО ЦЭВД г.Благовещенска, в том числе:</t>
  </si>
  <si>
    <t>возмещение МАОУ ДО ЦЭВД  по договору № 337.2022 от 13.01.2023</t>
  </si>
  <si>
    <t>2.3.6.</t>
  </si>
  <si>
    <t>МАОУ "Лицей № 6 г. Благовещенска" (УДО)</t>
  </si>
  <si>
    <t>2.3.7.</t>
  </si>
  <si>
    <t>МАОУ "Школа № 12 г. Благовещенска" (УДО)</t>
  </si>
  <si>
    <t>2.3.8.</t>
  </si>
  <si>
    <t>МАОУ "Школа № 16 г. Благовещенска" (УДО)</t>
  </si>
  <si>
    <t>2.3.9.</t>
  </si>
  <si>
    <t>МАОУ "Школа № 26 г. Благовещенска" (УДО)</t>
  </si>
  <si>
    <t>3.</t>
  </si>
  <si>
    <t>МУ "Городское управление капитального строительства"</t>
  </si>
  <si>
    <t>4.</t>
  </si>
  <si>
    <t>МКУ "Эксплуатационно-хозяйственная служба"</t>
  </si>
  <si>
    <t>5.</t>
  </si>
  <si>
    <t xml:space="preserve">МКУ "Управление по делам ГОЧС" </t>
  </si>
  <si>
    <t>6.</t>
  </si>
  <si>
    <t>МБУ ЦРМ и ОИ "Выбор"</t>
  </si>
  <si>
    <t>7.</t>
  </si>
  <si>
    <t>МУ СОК "Юность"</t>
  </si>
  <si>
    <t>8.</t>
  </si>
  <si>
    <t>МУ "Информационное агентство Город"</t>
  </si>
  <si>
    <t>ул. Пионерская, 31</t>
  </si>
  <si>
    <t>ул. Октябрьская, 217</t>
  </si>
  <si>
    <t>9.</t>
  </si>
  <si>
    <t>МАУ "Спортивная школа "Центр боевых искусств"</t>
  </si>
  <si>
    <t>ИТОГО:</t>
  </si>
  <si>
    <t>МАУ ДО "Детская хореографическая школа "Ровесники"</t>
  </si>
  <si>
    <t>МАУ ДО "Детская хореографическая школа "Ровесники" (управление культуры)</t>
  </si>
  <si>
    <t>МАОУ ДО ЦЭВД г.Благовещенска (за исключением объемов потребления МАУ ДО "Детская хореографическая школа "Ровесники")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</si>
</sst>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2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center"/>
    </xf>
    <xf numFmtId="0" fontId="2" fillId="0" borderId="0" xfId="0" applyFont="1" applyFill="1"/>
    <xf numFmtId="0" fontId="4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horizontal="right"/>
    </xf>
    <xf numFmtId="4" fontId="5" fillId="0" borderId="0" xfId="0" applyNumberFormat="1" applyFont="1" applyFill="1"/>
    <xf numFmtId="0" fontId="5" fillId="0" borderId="0" xfId="0" applyFont="1" applyFill="1"/>
    <xf numFmtId="2" fontId="1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/>
    </xf>
    <xf numFmtId="4" fontId="1" fillId="0" borderId="0" xfId="0" applyNumberFormat="1" applyFont="1" applyFill="1"/>
    <xf numFmtId="0" fontId="1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/>
    </xf>
    <xf numFmtId="2" fontId="1" fillId="0" borderId="1" xfId="0" applyNumberFormat="1" applyFont="1" applyFill="1" applyBorder="1" applyAlignment="1">
      <alignment wrapText="1"/>
    </xf>
    <xf numFmtId="4" fontId="8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1"/>
  <sheetViews>
    <sheetView tabSelected="1" topLeftCell="A81" zoomScale="70" zoomScaleNormal="70" workbookViewId="0">
      <selection activeCell="B101" sqref="B101"/>
    </sheetView>
  </sheetViews>
  <sheetFormatPr defaultColWidth="9.109375" defaultRowHeight="15.6" x14ac:dyDescent="0.3"/>
  <cols>
    <col min="1" max="1" width="7.5546875" style="1" customWidth="1"/>
    <col min="2" max="2" width="29.5546875" style="2" customWidth="1"/>
    <col min="3" max="3" width="12.33203125" style="2" customWidth="1"/>
    <col min="4" max="4" width="10.77734375" style="2" customWidth="1"/>
    <col min="5" max="5" width="11" style="2" customWidth="1"/>
    <col min="6" max="6" width="11.44140625" style="2" customWidth="1"/>
    <col min="7" max="7" width="10.6640625" style="2" customWidth="1"/>
    <col min="8" max="8" width="10.33203125" style="2" hidden="1" customWidth="1"/>
    <col min="9" max="10" width="11.33203125" style="2" hidden="1" customWidth="1"/>
    <col min="11" max="11" width="11.77734375" style="2" hidden="1" customWidth="1"/>
    <col min="12" max="12" width="9.44140625" style="2" hidden="1" customWidth="1"/>
    <col min="13" max="13" width="10.33203125" style="2" hidden="1" customWidth="1"/>
    <col min="14" max="14" width="11.33203125" style="2" hidden="1" customWidth="1"/>
    <col min="15" max="16" width="10.33203125" style="2" hidden="1" customWidth="1"/>
    <col min="17" max="17" width="9.44140625" style="2" hidden="1" customWidth="1"/>
    <col min="18" max="18" width="11.6640625" style="2" customWidth="1"/>
    <col min="19" max="20" width="11.5546875" style="2" customWidth="1"/>
    <col min="21" max="21" width="10.44140625" style="2" customWidth="1"/>
    <col min="22" max="22" width="10.33203125" style="2" hidden="1" customWidth="1"/>
    <col min="23" max="23" width="11.33203125" style="2" hidden="1" customWidth="1"/>
    <col min="24" max="24" width="10.88671875" style="2" hidden="1" customWidth="1"/>
    <col min="25" max="25" width="11.44140625" style="2" hidden="1" customWidth="1"/>
    <col min="26" max="26" width="9.88671875" style="2" hidden="1" customWidth="1"/>
    <col min="27" max="27" width="10.33203125" style="2" hidden="1" customWidth="1"/>
    <col min="28" max="28" width="11.33203125" style="2" hidden="1" customWidth="1"/>
    <col min="29" max="30" width="10.33203125" style="2" hidden="1" customWidth="1"/>
    <col min="31" max="31" width="9.44140625" style="2" hidden="1" customWidth="1"/>
    <col min="32" max="32" width="10.33203125" style="2" customWidth="1"/>
    <col min="33" max="33" width="11.44140625" style="2" customWidth="1"/>
    <col min="34" max="34" width="11.109375" style="2" customWidth="1"/>
    <col min="35" max="35" width="10.44140625" style="2" customWidth="1"/>
    <col min="36" max="16384" width="9.109375" style="2"/>
  </cols>
  <sheetData>
    <row r="1" spans="1:37" x14ac:dyDescent="0.3">
      <c r="AI1" s="3" t="s">
        <v>0</v>
      </c>
    </row>
    <row r="2" spans="1:37" x14ac:dyDescent="0.3">
      <c r="AI2" s="3" t="s">
        <v>1</v>
      </c>
    </row>
    <row r="3" spans="1:37" x14ac:dyDescent="0.3">
      <c r="AI3" s="3" t="s">
        <v>2</v>
      </c>
    </row>
    <row r="4" spans="1:37" x14ac:dyDescent="0.3">
      <c r="AI4" s="3" t="s">
        <v>3</v>
      </c>
    </row>
    <row r="7" spans="1:37" s="5" customFormat="1" ht="18" x14ac:dyDescent="0.35">
      <c r="A7" s="4"/>
    </row>
    <row r="8" spans="1:37" s="5" customFormat="1" ht="18" hidden="1" x14ac:dyDescent="0.35">
      <c r="A8" s="35" t="s">
        <v>4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</row>
    <row r="9" spans="1:37" s="5" customFormat="1" ht="18" hidden="1" x14ac:dyDescent="0.35">
      <c r="A9" s="36" t="s">
        <v>5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</row>
    <row r="10" spans="1:37" hidden="1" x14ac:dyDescent="0.3"/>
    <row r="11" spans="1:37" s="6" customFormat="1" ht="15.6" hidden="1" customHeight="1" x14ac:dyDescent="0.3">
      <c r="A11" s="37" t="s">
        <v>6</v>
      </c>
      <c r="B11" s="38" t="s">
        <v>7</v>
      </c>
      <c r="C11" s="41" t="s">
        <v>8</v>
      </c>
      <c r="D11" s="42"/>
      <c r="E11" s="42"/>
      <c r="F11" s="42"/>
      <c r="G11" s="43"/>
      <c r="H11" s="34" t="s">
        <v>9</v>
      </c>
      <c r="I11" s="34"/>
      <c r="J11" s="34"/>
      <c r="K11" s="34"/>
      <c r="L11" s="34"/>
      <c r="M11" s="34" t="s">
        <v>10</v>
      </c>
      <c r="N11" s="34"/>
      <c r="O11" s="34"/>
      <c r="P11" s="34"/>
      <c r="Q11" s="34"/>
      <c r="R11" s="34" t="s">
        <v>11</v>
      </c>
      <c r="S11" s="34"/>
      <c r="T11" s="34"/>
      <c r="U11" s="34"/>
      <c r="V11" s="34" t="s">
        <v>12</v>
      </c>
      <c r="W11" s="34"/>
      <c r="X11" s="34"/>
      <c r="Y11" s="34"/>
      <c r="Z11" s="34"/>
      <c r="AA11" s="34" t="s">
        <v>13</v>
      </c>
      <c r="AB11" s="34"/>
      <c r="AC11" s="34"/>
      <c r="AD11" s="34"/>
      <c r="AE11" s="34"/>
      <c r="AF11" s="34" t="s">
        <v>14</v>
      </c>
      <c r="AG11" s="34"/>
      <c r="AH11" s="34"/>
      <c r="AI11" s="34"/>
    </row>
    <row r="12" spans="1:37" s="6" customFormat="1" ht="15.6" hidden="1" customHeight="1" x14ac:dyDescent="0.3">
      <c r="A12" s="37"/>
      <c r="B12" s="39"/>
      <c r="C12" s="44"/>
      <c r="D12" s="45"/>
      <c r="E12" s="45"/>
      <c r="F12" s="45"/>
      <c r="G12" s="46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</row>
    <row r="13" spans="1:37" s="6" customFormat="1" ht="109.2" hidden="1" x14ac:dyDescent="0.3">
      <c r="A13" s="37"/>
      <c r="B13" s="40"/>
      <c r="C13" s="7" t="s">
        <v>15</v>
      </c>
      <c r="D13" s="7" t="s">
        <v>16</v>
      </c>
      <c r="E13" s="7" t="s">
        <v>17</v>
      </c>
      <c r="F13" s="7" t="s">
        <v>18</v>
      </c>
      <c r="G13" s="7" t="s">
        <v>19</v>
      </c>
      <c r="H13" s="7" t="s">
        <v>15</v>
      </c>
      <c r="I13" s="7" t="s">
        <v>16</v>
      </c>
      <c r="J13" s="7" t="s">
        <v>17</v>
      </c>
      <c r="K13" s="7" t="s">
        <v>18</v>
      </c>
      <c r="L13" s="7" t="s">
        <v>19</v>
      </c>
      <c r="M13" s="7" t="s">
        <v>15</v>
      </c>
      <c r="N13" s="7" t="s">
        <v>20</v>
      </c>
      <c r="O13" s="7" t="s">
        <v>17</v>
      </c>
      <c r="P13" s="7" t="s">
        <v>18</v>
      </c>
      <c r="Q13" s="7" t="s">
        <v>19</v>
      </c>
      <c r="R13" s="7" t="s">
        <v>15</v>
      </c>
      <c r="S13" s="7" t="s">
        <v>17</v>
      </c>
      <c r="T13" s="7" t="s">
        <v>18</v>
      </c>
      <c r="U13" s="7" t="s">
        <v>19</v>
      </c>
      <c r="V13" s="7" t="s">
        <v>15</v>
      </c>
      <c r="W13" s="7" t="s">
        <v>16</v>
      </c>
      <c r="X13" s="7" t="s">
        <v>17</v>
      </c>
      <c r="Y13" s="7" t="s">
        <v>18</v>
      </c>
      <c r="Z13" s="7" t="s">
        <v>19</v>
      </c>
      <c r="AA13" s="7" t="s">
        <v>15</v>
      </c>
      <c r="AB13" s="7" t="s">
        <v>20</v>
      </c>
      <c r="AC13" s="7" t="s">
        <v>17</v>
      </c>
      <c r="AD13" s="7" t="s">
        <v>18</v>
      </c>
      <c r="AE13" s="7" t="s">
        <v>19</v>
      </c>
      <c r="AF13" s="7" t="s">
        <v>15</v>
      </c>
      <c r="AG13" s="7" t="s">
        <v>17</v>
      </c>
      <c r="AH13" s="7" t="s">
        <v>18</v>
      </c>
      <c r="AI13" s="7" t="s">
        <v>19</v>
      </c>
    </row>
    <row r="14" spans="1:37" hidden="1" x14ac:dyDescent="0.3">
      <c r="A14" s="8">
        <v>1</v>
      </c>
      <c r="B14" s="9">
        <v>2</v>
      </c>
      <c r="C14" s="10">
        <v>3</v>
      </c>
      <c r="D14" s="10">
        <v>4</v>
      </c>
      <c r="E14" s="10">
        <v>5</v>
      </c>
      <c r="F14" s="10">
        <v>6</v>
      </c>
      <c r="G14" s="7">
        <v>7</v>
      </c>
      <c r="H14" s="10"/>
      <c r="I14" s="10"/>
      <c r="J14" s="10"/>
      <c r="K14" s="10"/>
      <c r="L14" s="7"/>
      <c r="M14" s="10"/>
      <c r="N14" s="10"/>
      <c r="O14" s="10"/>
      <c r="P14" s="10"/>
      <c r="Q14" s="7"/>
      <c r="R14" s="10">
        <v>8</v>
      </c>
      <c r="S14" s="10">
        <v>9</v>
      </c>
      <c r="T14" s="10">
        <v>10</v>
      </c>
      <c r="U14" s="7">
        <v>11</v>
      </c>
      <c r="V14" s="10"/>
      <c r="W14" s="10"/>
      <c r="X14" s="10"/>
      <c r="Y14" s="10"/>
      <c r="Z14" s="7"/>
      <c r="AA14" s="10"/>
      <c r="AB14" s="10"/>
      <c r="AC14" s="10"/>
      <c r="AD14" s="10"/>
      <c r="AE14" s="7"/>
      <c r="AF14" s="10">
        <v>12</v>
      </c>
      <c r="AG14" s="10">
        <v>13</v>
      </c>
      <c r="AH14" s="10">
        <v>14</v>
      </c>
      <c r="AI14" s="7">
        <v>15</v>
      </c>
    </row>
    <row r="15" spans="1:37" s="15" customFormat="1" x14ac:dyDescent="0.3">
      <c r="A15" s="11" t="s">
        <v>21</v>
      </c>
      <c r="B15" s="12" t="s">
        <v>22</v>
      </c>
      <c r="C15" s="13">
        <f>C16+C24+C25+C26+C29</f>
        <v>6989.01</v>
      </c>
      <c r="D15" s="13"/>
      <c r="E15" s="13">
        <f t="shared" ref="E15:H15" si="0">E16+E24+E25+E26+E29</f>
        <v>15449.695835700002</v>
      </c>
      <c r="F15" s="13">
        <f t="shared" si="0"/>
        <v>14889.067299890005</v>
      </c>
      <c r="G15" s="13">
        <f t="shared" si="0"/>
        <v>560.62853580999968</v>
      </c>
      <c r="H15" s="13">
        <f t="shared" si="0"/>
        <v>4322.47</v>
      </c>
      <c r="I15" s="13"/>
      <c r="J15" s="13">
        <f t="shared" ref="J15:M15" si="1">J16+J24+J25+J26+J29</f>
        <v>9555.1225079000014</v>
      </c>
      <c r="K15" s="13">
        <f t="shared" si="1"/>
        <v>9243.1974592700008</v>
      </c>
      <c r="L15" s="13">
        <f t="shared" si="1"/>
        <v>311.92504862999988</v>
      </c>
      <c r="M15" s="13">
        <f t="shared" si="1"/>
        <v>2666.54</v>
      </c>
      <c r="N15" s="13"/>
      <c r="O15" s="13">
        <f t="shared" ref="O15:V15" si="2">O16+O24+O25+O26+O29</f>
        <v>6171.6268338</v>
      </c>
      <c r="P15" s="13">
        <f t="shared" si="2"/>
        <v>5905.63945272</v>
      </c>
      <c r="Q15" s="13">
        <f t="shared" si="2"/>
        <v>265.98738107999986</v>
      </c>
      <c r="R15" s="13">
        <f t="shared" si="2"/>
        <v>6989.01</v>
      </c>
      <c r="S15" s="13">
        <f t="shared" si="2"/>
        <v>15726.749341700001</v>
      </c>
      <c r="T15" s="13">
        <f t="shared" si="2"/>
        <v>15148.836911990002</v>
      </c>
      <c r="U15" s="13">
        <f t="shared" si="2"/>
        <v>577.91242970999974</v>
      </c>
      <c r="V15" s="13">
        <f t="shared" si="2"/>
        <v>4322.47</v>
      </c>
      <c r="W15" s="13"/>
      <c r="X15" s="13">
        <f t="shared" ref="X15:AA15" si="3">X16+X24+X25+X26+X29</f>
        <v>10004.227140899999</v>
      </c>
      <c r="Y15" s="13">
        <f t="shared" si="3"/>
        <v>9665.022212169999</v>
      </c>
      <c r="Z15" s="13">
        <f t="shared" si="3"/>
        <v>339.20492872999989</v>
      </c>
      <c r="AA15" s="13">
        <f t="shared" si="3"/>
        <v>2666.54</v>
      </c>
      <c r="AB15" s="13"/>
      <c r="AC15" s="13">
        <f t="shared" ref="AC15:AI15" si="4">AC16+AC24+AC25+AC26+AC29</f>
        <v>6418.4951070000006</v>
      </c>
      <c r="AD15" s="13">
        <f t="shared" si="4"/>
        <v>6137.0872307999998</v>
      </c>
      <c r="AE15" s="13">
        <f t="shared" si="4"/>
        <v>281.40787619999998</v>
      </c>
      <c r="AF15" s="13">
        <f t="shared" si="4"/>
        <v>6989.01</v>
      </c>
      <c r="AG15" s="13">
        <f t="shared" si="4"/>
        <v>16422.722247899997</v>
      </c>
      <c r="AH15" s="13">
        <f t="shared" si="4"/>
        <v>15802.109442970001</v>
      </c>
      <c r="AI15" s="13">
        <f t="shared" si="4"/>
        <v>620.61280492999981</v>
      </c>
      <c r="AJ15" s="14"/>
      <c r="AK15" s="14"/>
    </row>
    <row r="16" spans="1:37" s="15" customFormat="1" ht="31.2" x14ac:dyDescent="0.3">
      <c r="A16" s="11" t="s">
        <v>23</v>
      </c>
      <c r="B16" s="12" t="s">
        <v>24</v>
      </c>
      <c r="C16" s="13">
        <f t="shared" ref="C16:AI16" si="5">SUM(C18:C23)-C20-C21</f>
        <v>951.79000000000008</v>
      </c>
      <c r="D16" s="13"/>
      <c r="E16" s="13">
        <f t="shared" si="5"/>
        <v>2103.9984203000004</v>
      </c>
      <c r="F16" s="13">
        <f t="shared" si="5"/>
        <v>2011.8839684000006</v>
      </c>
      <c r="G16" s="13">
        <f t="shared" si="5"/>
        <v>92.114451900000006</v>
      </c>
      <c r="H16" s="13">
        <f t="shared" si="5"/>
        <v>544.48</v>
      </c>
      <c r="I16" s="13"/>
      <c r="J16" s="13">
        <f t="shared" si="5"/>
        <v>1203.6111535999999</v>
      </c>
      <c r="K16" s="13">
        <f t="shared" si="5"/>
        <v>1154.0059628000001</v>
      </c>
      <c r="L16" s="13">
        <f t="shared" si="5"/>
        <v>49.605190800000003</v>
      </c>
      <c r="M16" s="13">
        <f t="shared" si="5"/>
        <v>407.31</v>
      </c>
      <c r="N16" s="13"/>
      <c r="O16" s="13">
        <f t="shared" si="5"/>
        <v>942.70677570000009</v>
      </c>
      <c r="P16" s="13">
        <f t="shared" si="5"/>
        <v>898.19951759999992</v>
      </c>
      <c r="Q16" s="13">
        <f t="shared" si="5"/>
        <v>44.507258099999994</v>
      </c>
      <c r="R16" s="13">
        <f t="shared" si="5"/>
        <v>951.79000000000008</v>
      </c>
      <c r="S16" s="13">
        <f t="shared" si="5"/>
        <v>2146.3179293000003</v>
      </c>
      <c r="T16" s="13">
        <f t="shared" si="5"/>
        <v>2052.2054804000004</v>
      </c>
      <c r="U16" s="13">
        <f t="shared" si="5"/>
        <v>94.11244889999999</v>
      </c>
      <c r="V16" s="13">
        <f t="shared" si="5"/>
        <v>544.48</v>
      </c>
      <c r="W16" s="13"/>
      <c r="X16" s="13">
        <f t="shared" si="5"/>
        <v>1260.1826255999999</v>
      </c>
      <c r="Y16" s="13">
        <f t="shared" si="5"/>
        <v>1208.2459188</v>
      </c>
      <c r="Z16" s="13">
        <f t="shared" si="5"/>
        <v>51.936706799999989</v>
      </c>
      <c r="AA16" s="13">
        <f t="shared" si="5"/>
        <v>407.31</v>
      </c>
      <c r="AB16" s="13"/>
      <c r="AC16" s="13">
        <f t="shared" si="5"/>
        <v>980.41553550000026</v>
      </c>
      <c r="AD16" s="13">
        <f t="shared" si="5"/>
        <v>934.12796400000013</v>
      </c>
      <c r="AE16" s="13">
        <f t="shared" si="5"/>
        <v>46.287571500000006</v>
      </c>
      <c r="AF16" s="13">
        <f t="shared" si="5"/>
        <v>951.79000000000008</v>
      </c>
      <c r="AG16" s="13">
        <f t="shared" si="5"/>
        <v>2240.5981611000002</v>
      </c>
      <c r="AH16" s="13">
        <f t="shared" si="5"/>
        <v>2142.3738828</v>
      </c>
      <c r="AI16" s="13">
        <f t="shared" si="5"/>
        <v>98.224278299999995</v>
      </c>
      <c r="AJ16" s="14"/>
      <c r="AK16" s="14"/>
    </row>
    <row r="17" spans="1:37" x14ac:dyDescent="0.3">
      <c r="A17" s="16"/>
      <c r="B17" s="17" t="s">
        <v>25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9"/>
      <c r="AK17" s="19"/>
    </row>
    <row r="18" spans="1:37" ht="46.8" x14ac:dyDescent="0.3">
      <c r="A18" s="16" t="s">
        <v>26</v>
      </c>
      <c r="B18" s="20" t="s">
        <v>27</v>
      </c>
      <c r="C18" s="18">
        <v>275.43</v>
      </c>
      <c r="D18" s="18">
        <v>2210.5700000000002</v>
      </c>
      <c r="E18" s="18">
        <f>C18*D18/1000</f>
        <v>608.8572951000001</v>
      </c>
      <c r="F18" s="18">
        <f>E18-G18</f>
        <v>544.94971640000006</v>
      </c>
      <c r="G18" s="18">
        <f>28.91*D18/1000</f>
        <v>63.907578700000002</v>
      </c>
      <c r="H18" s="18">
        <v>154.94</v>
      </c>
      <c r="I18" s="18">
        <v>2210.5700000000002</v>
      </c>
      <c r="J18" s="18">
        <f>H18*I18/1000</f>
        <v>342.50571580000002</v>
      </c>
      <c r="K18" s="18">
        <f>J18-L18</f>
        <v>307.00396160000003</v>
      </c>
      <c r="L18" s="18">
        <f>16.06*I18/1000</f>
        <v>35.501754200000001</v>
      </c>
      <c r="M18" s="18">
        <f>C18-H18</f>
        <v>120.49000000000001</v>
      </c>
      <c r="N18" s="18">
        <v>2314.4699999999998</v>
      </c>
      <c r="O18" s="18">
        <f>M18*N18/1000</f>
        <v>278.87049030000003</v>
      </c>
      <c r="P18" s="18">
        <f>O18-Q18</f>
        <v>249.12955080000003</v>
      </c>
      <c r="Q18" s="18">
        <f>12.85*N18/1000</f>
        <v>29.740939499999996</v>
      </c>
      <c r="R18" s="18">
        <f>H18+M18</f>
        <v>275.43</v>
      </c>
      <c r="S18" s="18">
        <f>J18+O18</f>
        <v>621.37620609999999</v>
      </c>
      <c r="T18" s="18">
        <f>K18+P18</f>
        <v>556.13351240000009</v>
      </c>
      <c r="U18" s="18">
        <f>L18+Q18</f>
        <v>65.24269369999999</v>
      </c>
      <c r="V18" s="18">
        <f>H18</f>
        <v>154.94</v>
      </c>
      <c r="W18" s="18">
        <v>2314.4699999999998</v>
      </c>
      <c r="X18" s="18">
        <f>V18*W18/1000</f>
        <v>358.60398179999993</v>
      </c>
      <c r="Y18" s="18">
        <f>X18-Z18</f>
        <v>321.43359359999994</v>
      </c>
      <c r="Z18" s="18">
        <f>16.06*W18/1000</f>
        <v>37.170388199999991</v>
      </c>
      <c r="AA18" s="18">
        <f>M18</f>
        <v>120.49000000000001</v>
      </c>
      <c r="AB18" s="18">
        <v>2407.0500000000002</v>
      </c>
      <c r="AC18" s="18">
        <f>AA18*AB18/1000</f>
        <v>290.02545450000002</v>
      </c>
      <c r="AD18" s="18">
        <f>AC18-AE18</f>
        <v>259.09486200000003</v>
      </c>
      <c r="AE18" s="18">
        <f>12.85*AB18/1000</f>
        <v>30.930592500000003</v>
      </c>
      <c r="AF18" s="18">
        <f>V18+AA18</f>
        <v>275.43</v>
      </c>
      <c r="AG18" s="18">
        <f>X18+AC18</f>
        <v>648.62943629999995</v>
      </c>
      <c r="AH18" s="18">
        <f>Y18+AD18</f>
        <v>580.52845559999992</v>
      </c>
      <c r="AI18" s="18">
        <f>Z18+AE18</f>
        <v>68.100980699999994</v>
      </c>
      <c r="AJ18" s="19"/>
      <c r="AK18" s="19"/>
    </row>
    <row r="19" spans="1:37" ht="31.2" x14ac:dyDescent="0.3">
      <c r="A19" s="16" t="s">
        <v>28</v>
      </c>
      <c r="B19" s="20" t="s">
        <v>29</v>
      </c>
      <c r="C19" s="18">
        <f t="shared" ref="C19:AI19" si="6">C20+C21</f>
        <v>169.28</v>
      </c>
      <c r="D19" s="18"/>
      <c r="E19" s="18">
        <f t="shared" si="6"/>
        <v>374.20528960000001</v>
      </c>
      <c r="F19" s="18">
        <f t="shared" si="6"/>
        <v>374.20528960000001</v>
      </c>
      <c r="G19" s="18">
        <f t="shared" si="6"/>
        <v>0</v>
      </c>
      <c r="H19" s="18">
        <f t="shared" si="6"/>
        <v>81.16</v>
      </c>
      <c r="I19" s="18"/>
      <c r="J19" s="18">
        <f t="shared" si="6"/>
        <v>179.40986120000002</v>
      </c>
      <c r="K19" s="18">
        <f t="shared" si="6"/>
        <v>179.40986120000002</v>
      </c>
      <c r="L19" s="18">
        <f t="shared" si="6"/>
        <v>0</v>
      </c>
      <c r="M19" s="18">
        <f t="shared" si="6"/>
        <v>88.12</v>
      </c>
      <c r="N19" s="18"/>
      <c r="O19" s="18">
        <f t="shared" si="6"/>
        <v>203.95109639999998</v>
      </c>
      <c r="P19" s="18">
        <f t="shared" si="6"/>
        <v>203.95109639999998</v>
      </c>
      <c r="Q19" s="18">
        <f t="shared" si="6"/>
        <v>0</v>
      </c>
      <c r="R19" s="18">
        <f t="shared" si="6"/>
        <v>169.28</v>
      </c>
      <c r="S19" s="18">
        <f t="shared" si="6"/>
        <v>383.36095760000001</v>
      </c>
      <c r="T19" s="18">
        <f t="shared" si="6"/>
        <v>383.36095760000001</v>
      </c>
      <c r="U19" s="18">
        <f t="shared" si="6"/>
        <v>0</v>
      </c>
      <c r="V19" s="18">
        <f t="shared" si="6"/>
        <v>81.16</v>
      </c>
      <c r="W19" s="18"/>
      <c r="X19" s="18">
        <f t="shared" si="6"/>
        <v>187.84238519999997</v>
      </c>
      <c r="Y19" s="18">
        <f t="shared" si="6"/>
        <v>187.84238519999997</v>
      </c>
      <c r="Z19" s="18">
        <f t="shared" si="6"/>
        <v>0</v>
      </c>
      <c r="AA19" s="18">
        <f t="shared" si="6"/>
        <v>88.12</v>
      </c>
      <c r="AB19" s="18"/>
      <c r="AC19" s="18">
        <f t="shared" si="6"/>
        <v>212.10924600000004</v>
      </c>
      <c r="AD19" s="18">
        <f t="shared" si="6"/>
        <v>212.10924600000004</v>
      </c>
      <c r="AE19" s="18">
        <f t="shared" si="6"/>
        <v>0</v>
      </c>
      <c r="AF19" s="18">
        <f t="shared" si="6"/>
        <v>169.28</v>
      </c>
      <c r="AG19" s="18">
        <f t="shared" si="6"/>
        <v>399.95163120000001</v>
      </c>
      <c r="AH19" s="18">
        <f t="shared" si="6"/>
        <v>399.95163120000001</v>
      </c>
      <c r="AI19" s="18">
        <f t="shared" si="6"/>
        <v>0</v>
      </c>
      <c r="AJ19" s="19"/>
      <c r="AK19" s="19"/>
    </row>
    <row r="20" spans="1:37" x14ac:dyDescent="0.3">
      <c r="A20" s="16"/>
      <c r="B20" s="21" t="s">
        <v>30</v>
      </c>
      <c r="C20" s="18">
        <v>90.66</v>
      </c>
      <c r="D20" s="18">
        <v>2210.5700000000002</v>
      </c>
      <c r="E20" s="18">
        <f t="shared" ref="E20:E23" si="7">C20*D20/1000</f>
        <v>200.4102762</v>
      </c>
      <c r="F20" s="18">
        <f t="shared" ref="F20:F26" si="8">E20-G20</f>
        <v>200.4102762</v>
      </c>
      <c r="G20" s="18"/>
      <c r="H20" s="18">
        <v>26.72</v>
      </c>
      <c r="I20" s="18">
        <v>2210.5700000000002</v>
      </c>
      <c r="J20" s="18">
        <f t="shared" ref="J20:J23" si="9">H20*I20/1000</f>
        <v>59.066430400000002</v>
      </c>
      <c r="K20" s="18">
        <f t="shared" ref="K20:K21" si="10">J20-L20</f>
        <v>59.066430400000002</v>
      </c>
      <c r="L20" s="18"/>
      <c r="M20" s="18">
        <f t="shared" ref="M20:M28" si="11">C20-H20</f>
        <v>63.94</v>
      </c>
      <c r="N20" s="18">
        <v>2314.4699999999998</v>
      </c>
      <c r="O20" s="18">
        <f t="shared" ref="O20:O28" si="12">M20*N20/1000</f>
        <v>147.98721179999998</v>
      </c>
      <c r="P20" s="18">
        <f t="shared" ref="P20:P21" si="13">O20-Q20</f>
        <v>147.98721179999998</v>
      </c>
      <c r="Q20" s="18"/>
      <c r="R20" s="18">
        <f t="shared" ref="R20:R28" si="14">H20+M20</f>
        <v>90.66</v>
      </c>
      <c r="S20" s="18">
        <f t="shared" ref="S20:U28" si="15">J20+O20</f>
        <v>207.05364219999998</v>
      </c>
      <c r="T20" s="18">
        <f t="shared" si="15"/>
        <v>207.05364219999998</v>
      </c>
      <c r="U20" s="18">
        <f t="shared" si="15"/>
        <v>0</v>
      </c>
      <c r="V20" s="18">
        <f t="shared" ref="V20:V28" si="16">H20</f>
        <v>26.72</v>
      </c>
      <c r="W20" s="18">
        <v>2314.4699999999998</v>
      </c>
      <c r="X20" s="18">
        <f t="shared" ref="X20:X23" si="17">V20*W20/1000</f>
        <v>61.842638399999991</v>
      </c>
      <c r="Y20" s="18">
        <f t="shared" ref="Y20:Y23" si="18">X20-Z20</f>
        <v>61.842638399999991</v>
      </c>
      <c r="Z20" s="18"/>
      <c r="AA20" s="18">
        <f t="shared" ref="AA20:AA28" si="19">M20</f>
        <v>63.94</v>
      </c>
      <c r="AB20" s="18">
        <v>2407.0500000000002</v>
      </c>
      <c r="AC20" s="18">
        <f t="shared" ref="AC20:AC28" si="20">AA20*AB20/1000</f>
        <v>153.90677700000001</v>
      </c>
      <c r="AD20" s="18">
        <f t="shared" ref="AD20:AD21" si="21">AC20-AE20</f>
        <v>153.90677700000001</v>
      </c>
      <c r="AE20" s="18"/>
      <c r="AF20" s="18">
        <f t="shared" ref="AF20:AF28" si="22">V20+AA20</f>
        <v>90.66</v>
      </c>
      <c r="AG20" s="18">
        <f t="shared" ref="AG20:AI28" si="23">X20+AC20</f>
        <v>215.7494154</v>
      </c>
      <c r="AH20" s="18">
        <f t="shared" si="23"/>
        <v>215.7494154</v>
      </c>
      <c r="AI20" s="18">
        <f t="shared" si="23"/>
        <v>0</v>
      </c>
      <c r="AJ20" s="19"/>
      <c r="AK20" s="19"/>
    </row>
    <row r="21" spans="1:37" x14ac:dyDescent="0.3">
      <c r="A21" s="16"/>
      <c r="B21" s="21" t="s">
        <v>31</v>
      </c>
      <c r="C21" s="18">
        <v>78.62</v>
      </c>
      <c r="D21" s="18">
        <v>2210.5700000000002</v>
      </c>
      <c r="E21" s="18">
        <f t="shared" si="7"/>
        <v>173.79501340000002</v>
      </c>
      <c r="F21" s="18">
        <f t="shared" si="8"/>
        <v>173.79501340000002</v>
      </c>
      <c r="G21" s="18"/>
      <c r="H21" s="18">
        <v>54.44</v>
      </c>
      <c r="I21" s="18">
        <v>2210.5700000000002</v>
      </c>
      <c r="J21" s="18">
        <f t="shared" si="9"/>
        <v>120.34343080000001</v>
      </c>
      <c r="K21" s="18">
        <f t="shared" si="10"/>
        <v>120.34343080000001</v>
      </c>
      <c r="L21" s="18"/>
      <c r="M21" s="18">
        <f t="shared" si="11"/>
        <v>24.180000000000007</v>
      </c>
      <c r="N21" s="18">
        <v>2314.4699999999998</v>
      </c>
      <c r="O21" s="18">
        <f t="shared" si="12"/>
        <v>55.963884600000014</v>
      </c>
      <c r="P21" s="18">
        <f t="shared" si="13"/>
        <v>55.963884600000014</v>
      </c>
      <c r="Q21" s="18"/>
      <c r="R21" s="18">
        <f t="shared" si="14"/>
        <v>78.62</v>
      </c>
      <c r="S21" s="18">
        <f t="shared" si="15"/>
        <v>176.30731540000002</v>
      </c>
      <c r="T21" s="18">
        <f t="shared" si="15"/>
        <v>176.30731540000002</v>
      </c>
      <c r="U21" s="18">
        <f t="shared" si="15"/>
        <v>0</v>
      </c>
      <c r="V21" s="18">
        <f t="shared" si="16"/>
        <v>54.44</v>
      </c>
      <c r="W21" s="18">
        <v>2314.4699999999998</v>
      </c>
      <c r="X21" s="18">
        <f t="shared" si="17"/>
        <v>125.99974679999998</v>
      </c>
      <c r="Y21" s="18">
        <f t="shared" si="18"/>
        <v>125.99974679999998</v>
      </c>
      <c r="Z21" s="18"/>
      <c r="AA21" s="18">
        <f t="shared" si="19"/>
        <v>24.180000000000007</v>
      </c>
      <c r="AB21" s="18">
        <v>2407.0500000000002</v>
      </c>
      <c r="AC21" s="18">
        <f t="shared" si="20"/>
        <v>58.202469000000022</v>
      </c>
      <c r="AD21" s="18">
        <f t="shared" si="21"/>
        <v>58.202469000000022</v>
      </c>
      <c r="AE21" s="18"/>
      <c r="AF21" s="18">
        <f t="shared" si="22"/>
        <v>78.62</v>
      </c>
      <c r="AG21" s="18">
        <f t="shared" si="23"/>
        <v>184.2022158</v>
      </c>
      <c r="AH21" s="18">
        <f t="shared" si="23"/>
        <v>184.2022158</v>
      </c>
      <c r="AI21" s="18">
        <f t="shared" si="23"/>
        <v>0</v>
      </c>
      <c r="AJ21" s="19"/>
      <c r="AK21" s="19"/>
    </row>
    <row r="22" spans="1:37" ht="31.2" x14ac:dyDescent="0.3">
      <c r="A22" s="16" t="s">
        <v>32</v>
      </c>
      <c r="B22" s="20" t="s">
        <v>33</v>
      </c>
      <c r="C22" s="18">
        <v>276.20999999999998</v>
      </c>
      <c r="D22" s="18">
        <v>2210.5700000000002</v>
      </c>
      <c r="E22" s="18">
        <f t="shared" si="7"/>
        <v>610.58153970000001</v>
      </c>
      <c r="F22" s="18">
        <f t="shared" si="8"/>
        <v>582.37466649999999</v>
      </c>
      <c r="G22" s="18">
        <f>12.76*D22/1000</f>
        <v>28.2068732</v>
      </c>
      <c r="H22" s="18">
        <v>191.38</v>
      </c>
      <c r="I22" s="18">
        <v>2210.5700000000002</v>
      </c>
      <c r="J22" s="18">
        <f t="shared" si="9"/>
        <v>423.05888660000005</v>
      </c>
      <c r="K22" s="18">
        <f>J22-L22</f>
        <v>408.95545000000004</v>
      </c>
      <c r="L22" s="18">
        <f>6.38*I22/1000</f>
        <v>14.1034366</v>
      </c>
      <c r="M22" s="18">
        <f t="shared" si="11"/>
        <v>84.829999999999984</v>
      </c>
      <c r="N22" s="18">
        <v>2314.4699999999998</v>
      </c>
      <c r="O22" s="18">
        <f t="shared" si="12"/>
        <v>196.33649009999993</v>
      </c>
      <c r="P22" s="18">
        <f>O22-Q22</f>
        <v>181.57017149999993</v>
      </c>
      <c r="Q22" s="18">
        <f>6.38*N22/1000</f>
        <v>14.766318599999998</v>
      </c>
      <c r="R22" s="18">
        <f t="shared" si="14"/>
        <v>276.20999999999998</v>
      </c>
      <c r="S22" s="18">
        <f t="shared" si="15"/>
        <v>619.39537670000004</v>
      </c>
      <c r="T22" s="18">
        <f t="shared" si="15"/>
        <v>590.52562149999994</v>
      </c>
      <c r="U22" s="18">
        <f t="shared" si="15"/>
        <v>28.8697552</v>
      </c>
      <c r="V22" s="18">
        <f t="shared" si="16"/>
        <v>191.38</v>
      </c>
      <c r="W22" s="18">
        <v>2314.4699999999998</v>
      </c>
      <c r="X22" s="18">
        <f t="shared" si="17"/>
        <v>442.94326859999995</v>
      </c>
      <c r="Y22" s="18">
        <f t="shared" si="18"/>
        <v>428.17694999999998</v>
      </c>
      <c r="Z22" s="18">
        <f>6.38*W22/1000</f>
        <v>14.766318599999998</v>
      </c>
      <c r="AA22" s="18">
        <f t="shared" si="19"/>
        <v>84.829999999999984</v>
      </c>
      <c r="AB22" s="18">
        <v>2407.0500000000002</v>
      </c>
      <c r="AC22" s="18">
        <f t="shared" si="20"/>
        <v>204.19005149999998</v>
      </c>
      <c r="AD22" s="18">
        <f>AC22-AE22</f>
        <v>188.83307249999999</v>
      </c>
      <c r="AE22" s="18">
        <f>6.38*AB22/1000</f>
        <v>15.356979000000001</v>
      </c>
      <c r="AF22" s="18">
        <f t="shared" si="22"/>
        <v>276.20999999999998</v>
      </c>
      <c r="AG22" s="18">
        <f t="shared" si="23"/>
        <v>647.13332009999999</v>
      </c>
      <c r="AH22" s="18">
        <f t="shared" si="23"/>
        <v>617.01002249999999</v>
      </c>
      <c r="AI22" s="18">
        <f t="shared" si="23"/>
        <v>30.123297600000001</v>
      </c>
      <c r="AJ22" s="19"/>
      <c r="AK22" s="19"/>
    </row>
    <row r="23" spans="1:37" ht="31.2" x14ac:dyDescent="0.3">
      <c r="A23" s="16" t="s">
        <v>34</v>
      </c>
      <c r="B23" s="20" t="s">
        <v>35</v>
      </c>
      <c r="C23" s="18">
        <v>230.87</v>
      </c>
      <c r="D23" s="18">
        <v>2210.5700000000002</v>
      </c>
      <c r="E23" s="18">
        <f t="shared" si="7"/>
        <v>510.35429590000001</v>
      </c>
      <c r="F23" s="18">
        <f t="shared" si="8"/>
        <v>510.35429590000001</v>
      </c>
      <c r="G23" s="18"/>
      <c r="H23" s="18">
        <v>117</v>
      </c>
      <c r="I23" s="18">
        <v>2210.5700000000002</v>
      </c>
      <c r="J23" s="18">
        <f t="shared" si="9"/>
        <v>258.63669000000004</v>
      </c>
      <c r="K23" s="18">
        <f>J23-L23</f>
        <v>258.63669000000004</v>
      </c>
      <c r="L23" s="18"/>
      <c r="M23" s="18">
        <f t="shared" si="11"/>
        <v>113.87</v>
      </c>
      <c r="N23" s="18">
        <v>2314.4699999999998</v>
      </c>
      <c r="O23" s="18">
        <f t="shared" si="12"/>
        <v>263.54869889999998</v>
      </c>
      <c r="P23" s="18">
        <f>O23-Q23</f>
        <v>263.54869889999998</v>
      </c>
      <c r="Q23" s="18"/>
      <c r="R23" s="18">
        <f t="shared" si="14"/>
        <v>230.87</v>
      </c>
      <c r="S23" s="18">
        <f t="shared" si="15"/>
        <v>522.18538890000002</v>
      </c>
      <c r="T23" s="18">
        <f t="shared" si="15"/>
        <v>522.18538890000002</v>
      </c>
      <c r="U23" s="18">
        <f t="shared" si="15"/>
        <v>0</v>
      </c>
      <c r="V23" s="18">
        <f t="shared" si="16"/>
        <v>117</v>
      </c>
      <c r="W23" s="18">
        <v>2314.4699999999998</v>
      </c>
      <c r="X23" s="18">
        <f t="shared" si="17"/>
        <v>270.79298999999997</v>
      </c>
      <c r="Y23" s="18">
        <f t="shared" si="18"/>
        <v>270.79298999999997</v>
      </c>
      <c r="Z23" s="18"/>
      <c r="AA23" s="18">
        <f t="shared" si="19"/>
        <v>113.87</v>
      </c>
      <c r="AB23" s="18">
        <v>2407.0500000000002</v>
      </c>
      <c r="AC23" s="18">
        <f t="shared" si="20"/>
        <v>274.09078350000004</v>
      </c>
      <c r="AD23" s="18">
        <f>AC23-AE23</f>
        <v>274.09078350000004</v>
      </c>
      <c r="AE23" s="18"/>
      <c r="AF23" s="18">
        <f t="shared" si="22"/>
        <v>230.87</v>
      </c>
      <c r="AG23" s="18">
        <f t="shared" si="23"/>
        <v>544.88377349999996</v>
      </c>
      <c r="AH23" s="18">
        <f t="shared" si="23"/>
        <v>544.88377349999996</v>
      </c>
      <c r="AI23" s="18">
        <f t="shared" si="23"/>
        <v>0</v>
      </c>
      <c r="AJ23" s="19"/>
      <c r="AK23" s="19"/>
    </row>
    <row r="24" spans="1:37" ht="46.8" x14ac:dyDescent="0.3">
      <c r="A24" s="16" t="s">
        <v>36</v>
      </c>
      <c r="B24" s="20" t="s">
        <v>37</v>
      </c>
      <c r="C24" s="22">
        <v>827</v>
      </c>
      <c r="D24" s="18">
        <v>2210.5700000000002</v>
      </c>
      <c r="E24" s="18">
        <f>C24*D24/1000</f>
        <v>1828.1413900000002</v>
      </c>
      <c r="F24" s="18">
        <f t="shared" si="8"/>
        <v>1704.0842016000001</v>
      </c>
      <c r="G24" s="18">
        <f>28.06*2*D24/1000</f>
        <v>124.0571884</v>
      </c>
      <c r="H24" s="18">
        <v>449.69</v>
      </c>
      <c r="I24" s="18">
        <v>2210.5700000000002</v>
      </c>
      <c r="J24" s="18">
        <f>H24*I24/1000</f>
        <v>994.07122330000004</v>
      </c>
      <c r="K24" s="18">
        <f>J24-L24</f>
        <v>932.0426291</v>
      </c>
      <c r="L24" s="18">
        <f>28.06*I24/1000</f>
        <v>62.028594200000001</v>
      </c>
      <c r="M24" s="18">
        <f t="shared" si="11"/>
        <v>377.31</v>
      </c>
      <c r="N24" s="18">
        <v>2314.4699999999998</v>
      </c>
      <c r="O24" s="18">
        <f t="shared" si="12"/>
        <v>873.27267569999992</v>
      </c>
      <c r="P24" s="18">
        <f>O24-Q24</f>
        <v>808.32864749999999</v>
      </c>
      <c r="Q24" s="18">
        <f>28.06*N24/1000</f>
        <v>64.944028199999991</v>
      </c>
      <c r="R24" s="18">
        <f t="shared" si="14"/>
        <v>827</v>
      </c>
      <c r="S24" s="18">
        <f t="shared" si="15"/>
        <v>1867.343899</v>
      </c>
      <c r="T24" s="18">
        <f t="shared" si="15"/>
        <v>1740.3712765999999</v>
      </c>
      <c r="U24" s="18">
        <f t="shared" si="15"/>
        <v>126.97262239999999</v>
      </c>
      <c r="V24" s="18">
        <f t="shared" si="16"/>
        <v>449.69</v>
      </c>
      <c r="W24" s="18">
        <v>2314.4699999999998</v>
      </c>
      <c r="X24" s="18">
        <f>V24*W24/1000</f>
        <v>1040.7940142999998</v>
      </c>
      <c r="Y24" s="18">
        <f>X24-Z24</f>
        <v>975.8499860999998</v>
      </c>
      <c r="Z24" s="18">
        <f>28.06*W24/1000</f>
        <v>64.944028199999991</v>
      </c>
      <c r="AA24" s="18">
        <f t="shared" si="19"/>
        <v>377.31</v>
      </c>
      <c r="AB24" s="18">
        <v>2407.0500000000002</v>
      </c>
      <c r="AC24" s="18">
        <f t="shared" si="20"/>
        <v>908.20403550000015</v>
      </c>
      <c r="AD24" s="18">
        <f>AC24-AE24</f>
        <v>840.66221250000012</v>
      </c>
      <c r="AE24" s="18">
        <f>28.06*AB24/1000</f>
        <v>67.541823000000008</v>
      </c>
      <c r="AF24" s="18">
        <f t="shared" si="22"/>
        <v>827</v>
      </c>
      <c r="AG24" s="18">
        <f t="shared" si="23"/>
        <v>1948.9980498</v>
      </c>
      <c r="AH24" s="18">
        <f t="shared" si="23"/>
        <v>1816.5121985999999</v>
      </c>
      <c r="AI24" s="18">
        <f t="shared" si="23"/>
        <v>132.48585120000001</v>
      </c>
      <c r="AJ24" s="19"/>
      <c r="AK24" s="19"/>
    </row>
    <row r="25" spans="1:37" ht="31.2" x14ac:dyDescent="0.3">
      <c r="A25" s="16" t="s">
        <v>38</v>
      </c>
      <c r="B25" s="20" t="s">
        <v>39</v>
      </c>
      <c r="C25" s="22">
        <v>1006.22</v>
      </c>
      <c r="D25" s="18">
        <v>2210.5700000000002</v>
      </c>
      <c r="E25" s="18">
        <f t="shared" ref="E25" si="24">C25*D25/1000</f>
        <v>2224.3197454000006</v>
      </c>
      <c r="F25" s="18">
        <f t="shared" si="8"/>
        <v>2224.3197454000006</v>
      </c>
      <c r="G25" s="18"/>
      <c r="H25" s="18">
        <v>610.11</v>
      </c>
      <c r="I25" s="18">
        <v>2210.5700000000002</v>
      </c>
      <c r="J25" s="18">
        <f t="shared" ref="J25" si="25">H25*I25/1000</f>
        <v>1348.6908627000003</v>
      </c>
      <c r="K25" s="18">
        <f>J25-L25</f>
        <v>1348.6908627000003</v>
      </c>
      <c r="L25" s="18"/>
      <c r="M25" s="18">
        <f t="shared" si="11"/>
        <v>396.11</v>
      </c>
      <c r="N25" s="18">
        <v>2314.4699999999998</v>
      </c>
      <c r="O25" s="18">
        <f t="shared" si="12"/>
        <v>916.7847117</v>
      </c>
      <c r="P25" s="18">
        <f>O25-Q25</f>
        <v>916.7847117</v>
      </c>
      <c r="Q25" s="18"/>
      <c r="R25" s="18">
        <f t="shared" si="14"/>
        <v>1006.22</v>
      </c>
      <c r="S25" s="18">
        <f t="shared" si="15"/>
        <v>2265.4755744000004</v>
      </c>
      <c r="T25" s="18">
        <f t="shared" si="15"/>
        <v>2265.4755744000004</v>
      </c>
      <c r="U25" s="18">
        <f t="shared" si="15"/>
        <v>0</v>
      </c>
      <c r="V25" s="18">
        <f t="shared" si="16"/>
        <v>610.11</v>
      </c>
      <c r="W25" s="18">
        <v>2314.4699999999998</v>
      </c>
      <c r="X25" s="18">
        <f t="shared" ref="X25" si="26">V25*W25/1000</f>
        <v>1412.0812916999998</v>
      </c>
      <c r="Y25" s="18">
        <f t="shared" ref="Y25" si="27">X25-Z25</f>
        <v>1412.0812916999998</v>
      </c>
      <c r="Z25" s="18"/>
      <c r="AA25" s="18">
        <f t="shared" si="19"/>
        <v>396.11</v>
      </c>
      <c r="AB25" s="18">
        <v>2407.0500000000002</v>
      </c>
      <c r="AC25" s="18">
        <f t="shared" si="20"/>
        <v>953.4565755000001</v>
      </c>
      <c r="AD25" s="18">
        <f>AC25-AE25</f>
        <v>953.4565755000001</v>
      </c>
      <c r="AE25" s="18"/>
      <c r="AF25" s="18">
        <f t="shared" si="22"/>
        <v>1006.22</v>
      </c>
      <c r="AG25" s="18">
        <f t="shared" si="23"/>
        <v>2365.5378671999997</v>
      </c>
      <c r="AH25" s="18">
        <f t="shared" si="23"/>
        <v>2365.5378671999997</v>
      </c>
      <c r="AI25" s="18">
        <f t="shared" si="23"/>
        <v>0</v>
      </c>
      <c r="AJ25" s="19"/>
      <c r="AK25" s="19"/>
    </row>
    <row r="26" spans="1:37" s="15" customFormat="1" ht="31.2" x14ac:dyDescent="0.3">
      <c r="A26" s="11" t="s">
        <v>40</v>
      </c>
      <c r="B26" s="12" t="s">
        <v>41</v>
      </c>
      <c r="C26" s="13">
        <v>4204</v>
      </c>
      <c r="D26" s="13">
        <v>2210.5700000000002</v>
      </c>
      <c r="E26" s="13">
        <f>C26*D26/1000</f>
        <v>9293.236280000001</v>
      </c>
      <c r="F26" s="13">
        <f t="shared" si="8"/>
        <v>7913.3926078900013</v>
      </c>
      <c r="G26" s="13">
        <f>(E26-E27-E28)*10/100+G27+G28</f>
        <v>1379.8436721099997</v>
      </c>
      <c r="H26" s="13">
        <v>2718.19</v>
      </c>
      <c r="I26" s="13">
        <v>2210.5700000000002</v>
      </c>
      <c r="J26" s="13">
        <f>H26*I26/1000</f>
        <v>6008.7492683000009</v>
      </c>
      <c r="K26" s="13">
        <f>J26-L26</f>
        <v>5202.8502474700008</v>
      </c>
      <c r="L26" s="13">
        <f>(J26-J27-J28)*10/100+L27+L28</f>
        <v>805.89902082999993</v>
      </c>
      <c r="M26" s="13">
        <f t="shared" si="11"/>
        <v>1485.81</v>
      </c>
      <c r="N26" s="13">
        <v>2314.4699999999998</v>
      </c>
      <c r="O26" s="13">
        <f t="shared" si="12"/>
        <v>3438.8626706999999</v>
      </c>
      <c r="P26" s="13">
        <f>O26-Q26</f>
        <v>2832.3241738199999</v>
      </c>
      <c r="Q26" s="13">
        <f>(O26-O27-O28)*10/100+Q27+Q28</f>
        <v>606.5384968799998</v>
      </c>
      <c r="R26" s="13">
        <f t="shared" si="14"/>
        <v>4204</v>
      </c>
      <c r="S26" s="13">
        <f t="shared" si="15"/>
        <v>9447.6119390000003</v>
      </c>
      <c r="T26" s="13">
        <f t="shared" si="15"/>
        <v>8035.1744212900012</v>
      </c>
      <c r="U26" s="13">
        <f t="shared" si="15"/>
        <v>1412.4375177099996</v>
      </c>
      <c r="V26" s="13">
        <f t="shared" si="16"/>
        <v>2718.19</v>
      </c>
      <c r="W26" s="13">
        <v>2314.4699999999998</v>
      </c>
      <c r="X26" s="13">
        <f>V26*W26/1000</f>
        <v>6291.1692092999992</v>
      </c>
      <c r="Y26" s="13">
        <f>X26-Z26</f>
        <v>5434.7728143699997</v>
      </c>
      <c r="Z26" s="13">
        <f>(X26-X27-X28)*10/100+Z27+Z28</f>
        <v>856.39639492999981</v>
      </c>
      <c r="AA26" s="13">
        <f t="shared" si="19"/>
        <v>1485.81</v>
      </c>
      <c r="AB26" s="13">
        <v>2407.0500000000002</v>
      </c>
      <c r="AC26" s="13">
        <f t="shared" si="20"/>
        <v>3576.4189605000001</v>
      </c>
      <c r="AD26" s="13">
        <f>AC26-AE26</f>
        <v>2940.8377473</v>
      </c>
      <c r="AE26" s="13">
        <f>(AC26-AC27-AC28)*10/100+AE27+AE28</f>
        <v>635.58121319999998</v>
      </c>
      <c r="AF26" s="13">
        <f t="shared" si="22"/>
        <v>4204</v>
      </c>
      <c r="AG26" s="13">
        <f t="shared" si="23"/>
        <v>9867.5881697999994</v>
      </c>
      <c r="AH26" s="13">
        <f t="shared" si="23"/>
        <v>8375.6105616700006</v>
      </c>
      <c r="AI26" s="13">
        <f t="shared" si="23"/>
        <v>1491.9776081299997</v>
      </c>
      <c r="AJ26" s="14"/>
      <c r="AK26" s="14"/>
    </row>
    <row r="27" spans="1:37" ht="31.2" x14ac:dyDescent="0.3">
      <c r="A27" s="16"/>
      <c r="B27" s="23" t="s">
        <v>42</v>
      </c>
      <c r="C27" s="18">
        <v>402.30999999999995</v>
      </c>
      <c r="D27" s="18">
        <v>2210.5700000000002</v>
      </c>
      <c r="E27" s="18">
        <f t="shared" ref="E27:E28" si="28">C27*D27/1000</f>
        <v>889.33441669999991</v>
      </c>
      <c r="F27" s="18">
        <v>388</v>
      </c>
      <c r="G27" s="18">
        <f>E27-F27</f>
        <v>501.33441669999991</v>
      </c>
      <c r="H27" s="18">
        <v>228.42</v>
      </c>
      <c r="I27" s="18">
        <v>2210.5700000000002</v>
      </c>
      <c r="J27" s="18">
        <f t="shared" ref="J27:J28" si="29">H27*I27/1000</f>
        <v>504.93839939999998</v>
      </c>
      <c r="K27" s="18">
        <v>268.48</v>
      </c>
      <c r="L27" s="18">
        <f>J27-K27</f>
        <v>236.45839939999996</v>
      </c>
      <c r="M27" s="18">
        <f t="shared" si="11"/>
        <v>173.88999999999996</v>
      </c>
      <c r="N27" s="18">
        <v>2314.4699999999998</v>
      </c>
      <c r="O27" s="18">
        <f t="shared" si="12"/>
        <v>402.46318829999984</v>
      </c>
      <c r="P27" s="18">
        <v>119.52</v>
      </c>
      <c r="Q27" s="18">
        <f>O27-P27</f>
        <v>282.94318829999986</v>
      </c>
      <c r="R27" s="18">
        <f t="shared" si="14"/>
        <v>402.30999999999995</v>
      </c>
      <c r="S27" s="18">
        <f t="shared" si="15"/>
        <v>907.40158769999982</v>
      </c>
      <c r="T27" s="18">
        <f t="shared" si="15"/>
        <v>388</v>
      </c>
      <c r="U27" s="18">
        <f t="shared" si="15"/>
        <v>519.40158769999982</v>
      </c>
      <c r="V27" s="18">
        <f t="shared" si="16"/>
        <v>228.42</v>
      </c>
      <c r="W27" s="18">
        <v>2314.4699999999998</v>
      </c>
      <c r="X27" s="18">
        <f t="shared" ref="X27:X28" si="30">V27*W27/1000</f>
        <v>528.67123739999988</v>
      </c>
      <c r="Y27" s="18">
        <v>268.48</v>
      </c>
      <c r="Z27" s="18">
        <f>X27-Y27</f>
        <v>260.19123739999986</v>
      </c>
      <c r="AA27" s="18">
        <f t="shared" si="19"/>
        <v>173.88999999999996</v>
      </c>
      <c r="AB27" s="18">
        <v>2407.0500000000002</v>
      </c>
      <c r="AC27" s="18">
        <f t="shared" si="20"/>
        <v>418.56192449999992</v>
      </c>
      <c r="AD27" s="18">
        <v>119.52</v>
      </c>
      <c r="AE27" s="18">
        <f>AC27-AD27</f>
        <v>299.04192449999994</v>
      </c>
      <c r="AF27" s="18">
        <f t="shared" si="22"/>
        <v>402.30999999999995</v>
      </c>
      <c r="AG27" s="18">
        <f t="shared" si="23"/>
        <v>947.2331618999998</v>
      </c>
      <c r="AH27" s="18">
        <f t="shared" si="23"/>
        <v>388</v>
      </c>
      <c r="AI27" s="18">
        <f t="shared" si="23"/>
        <v>559.2331618999998</v>
      </c>
      <c r="AJ27" s="19"/>
      <c r="AK27" s="19"/>
    </row>
    <row r="28" spans="1:37" ht="31.2" x14ac:dyDescent="0.3">
      <c r="A28" s="16"/>
      <c r="B28" s="22" t="s">
        <v>43</v>
      </c>
      <c r="C28" s="18">
        <v>19.16</v>
      </c>
      <c r="D28" s="18">
        <v>2210.5700000000002</v>
      </c>
      <c r="E28" s="18">
        <f t="shared" si="28"/>
        <v>42.354521200000001</v>
      </c>
      <c r="F28" s="18">
        <f>E28-G28</f>
        <v>0</v>
      </c>
      <c r="G28" s="18">
        <f>E28</f>
        <v>42.354521200000001</v>
      </c>
      <c r="H28" s="18">
        <v>9.58</v>
      </c>
      <c r="I28" s="18">
        <v>2210.5700000000002</v>
      </c>
      <c r="J28" s="18">
        <f t="shared" si="29"/>
        <v>21.1772606</v>
      </c>
      <c r="K28" s="18">
        <f>J28-L28</f>
        <v>0</v>
      </c>
      <c r="L28" s="18">
        <f>J28</f>
        <v>21.1772606</v>
      </c>
      <c r="M28" s="18">
        <f t="shared" si="11"/>
        <v>9.58</v>
      </c>
      <c r="N28" s="18">
        <v>2314.4699999999998</v>
      </c>
      <c r="O28" s="18">
        <f t="shared" si="12"/>
        <v>22.1726226</v>
      </c>
      <c r="P28" s="18">
        <f>O28-Q28</f>
        <v>0</v>
      </c>
      <c r="Q28" s="18">
        <f>O28</f>
        <v>22.1726226</v>
      </c>
      <c r="R28" s="18">
        <f t="shared" si="14"/>
        <v>19.16</v>
      </c>
      <c r="S28" s="18">
        <f t="shared" si="15"/>
        <v>43.349883200000001</v>
      </c>
      <c r="T28" s="18">
        <f t="shared" si="15"/>
        <v>0</v>
      </c>
      <c r="U28" s="18">
        <f t="shared" si="15"/>
        <v>43.349883200000001</v>
      </c>
      <c r="V28" s="18">
        <f t="shared" si="16"/>
        <v>9.58</v>
      </c>
      <c r="W28" s="18">
        <v>2314.4699999999998</v>
      </c>
      <c r="X28" s="18">
        <f t="shared" si="30"/>
        <v>22.1726226</v>
      </c>
      <c r="Y28" s="18">
        <f>X28-Z28</f>
        <v>0</v>
      </c>
      <c r="Z28" s="18">
        <f>X28</f>
        <v>22.1726226</v>
      </c>
      <c r="AA28" s="18">
        <f t="shared" si="19"/>
        <v>9.58</v>
      </c>
      <c r="AB28" s="18">
        <v>2407.0500000000002</v>
      </c>
      <c r="AC28" s="18">
        <f t="shared" si="20"/>
        <v>23.059539000000001</v>
      </c>
      <c r="AD28" s="18">
        <f>AC28-AE28</f>
        <v>0</v>
      </c>
      <c r="AE28" s="18">
        <f>AC28</f>
        <v>23.059539000000001</v>
      </c>
      <c r="AF28" s="18">
        <f t="shared" si="22"/>
        <v>19.16</v>
      </c>
      <c r="AG28" s="18">
        <f t="shared" si="23"/>
        <v>45.232161599999998</v>
      </c>
      <c r="AH28" s="18">
        <f t="shared" si="23"/>
        <v>0</v>
      </c>
      <c r="AI28" s="18">
        <f t="shared" si="23"/>
        <v>45.232161599999998</v>
      </c>
      <c r="AJ28" s="19"/>
      <c r="AK28" s="19"/>
    </row>
    <row r="29" spans="1:37" s="15" customFormat="1" ht="46.8" x14ac:dyDescent="0.3">
      <c r="A29" s="11" t="s">
        <v>44</v>
      </c>
      <c r="B29" s="24" t="s">
        <v>173</v>
      </c>
      <c r="C29" s="13">
        <f>C30+C31</f>
        <v>0</v>
      </c>
      <c r="D29" s="13"/>
      <c r="E29" s="13">
        <f t="shared" ref="E29:H29" si="31">E30+E31</f>
        <v>0</v>
      </c>
      <c r="F29" s="13">
        <f t="shared" si="31"/>
        <v>1035.3867766000001</v>
      </c>
      <c r="G29" s="13">
        <f t="shared" si="31"/>
        <v>-1035.3867766000001</v>
      </c>
      <c r="H29" s="13">
        <f t="shared" si="31"/>
        <v>0</v>
      </c>
      <c r="I29" s="13"/>
      <c r="J29" s="13">
        <f t="shared" ref="J29:M29" si="32">J30+J31</f>
        <v>0</v>
      </c>
      <c r="K29" s="13">
        <f t="shared" si="32"/>
        <v>605.60775720000004</v>
      </c>
      <c r="L29" s="13">
        <f t="shared" si="32"/>
        <v>-605.60775720000004</v>
      </c>
      <c r="M29" s="13">
        <f t="shared" si="32"/>
        <v>0</v>
      </c>
      <c r="N29" s="13"/>
      <c r="O29" s="13">
        <f t="shared" ref="O29:U29" si="33">O30+O31</f>
        <v>0</v>
      </c>
      <c r="P29" s="13">
        <f t="shared" si="33"/>
        <v>450.00240209999993</v>
      </c>
      <c r="Q29" s="13">
        <f t="shared" si="33"/>
        <v>-450.00240209999993</v>
      </c>
      <c r="R29" s="13">
        <f t="shared" si="33"/>
        <v>0</v>
      </c>
      <c r="S29" s="13">
        <f t="shared" si="33"/>
        <v>0</v>
      </c>
      <c r="T29" s="13">
        <f t="shared" si="33"/>
        <v>1055.6101592999999</v>
      </c>
      <c r="U29" s="13">
        <f t="shared" si="33"/>
        <v>-1055.6101592999999</v>
      </c>
      <c r="V29" s="13">
        <f>V30+V31</f>
        <v>0</v>
      </c>
      <c r="W29" s="13"/>
      <c r="X29" s="13">
        <f t="shared" ref="X29:AA29" si="34">X30+X31</f>
        <v>0</v>
      </c>
      <c r="Y29" s="13">
        <f t="shared" si="34"/>
        <v>634.07220119999988</v>
      </c>
      <c r="Z29" s="13">
        <f t="shared" si="34"/>
        <v>-634.07220119999988</v>
      </c>
      <c r="AA29" s="13">
        <f t="shared" si="34"/>
        <v>0</v>
      </c>
      <c r="AB29" s="13"/>
      <c r="AC29" s="13">
        <f t="shared" ref="AC29:AI29" si="35">AC30+AC31</f>
        <v>0</v>
      </c>
      <c r="AD29" s="13">
        <f t="shared" si="35"/>
        <v>468.00273150000004</v>
      </c>
      <c r="AE29" s="13">
        <f t="shared" si="35"/>
        <v>-468.00273150000004</v>
      </c>
      <c r="AF29" s="13">
        <f t="shared" si="35"/>
        <v>0</v>
      </c>
      <c r="AG29" s="13">
        <f t="shared" si="35"/>
        <v>0</v>
      </c>
      <c r="AH29" s="13">
        <f t="shared" si="35"/>
        <v>1102.0749326999999</v>
      </c>
      <c r="AI29" s="13">
        <f t="shared" si="35"/>
        <v>-1102.0749326999999</v>
      </c>
      <c r="AJ29" s="14"/>
      <c r="AK29" s="14"/>
    </row>
    <row r="30" spans="1:37" ht="40.200000000000003" x14ac:dyDescent="0.3">
      <c r="A30" s="16"/>
      <c r="B30" s="25" t="s">
        <v>174</v>
      </c>
      <c r="C30" s="26">
        <v>468.38</v>
      </c>
      <c r="D30" s="18">
        <v>2210.5700000000002</v>
      </c>
      <c r="E30" s="18">
        <f t="shared" ref="E30:E31" si="36">C30*D30/1000</f>
        <v>1035.3867766000001</v>
      </c>
      <c r="F30" s="18">
        <f t="shared" ref="F30:F31" si="37">E30-G30</f>
        <v>1035.3867766000001</v>
      </c>
      <c r="G30" s="18"/>
      <c r="H30" s="26">
        <v>273.95999999999998</v>
      </c>
      <c r="I30" s="18">
        <v>2210.5700000000002</v>
      </c>
      <c r="J30" s="18">
        <f t="shared" ref="J30:J31" si="38">H30*I30/1000</f>
        <v>605.60775720000004</v>
      </c>
      <c r="K30" s="18">
        <f t="shared" ref="K30:K31" si="39">J30-L30</f>
        <v>605.60775720000004</v>
      </c>
      <c r="L30" s="18"/>
      <c r="M30" s="26">
        <v>194.43</v>
      </c>
      <c r="N30" s="18">
        <v>2314.4699999999998</v>
      </c>
      <c r="O30" s="18">
        <f t="shared" ref="O30:O31" si="40">M30*N30/1000</f>
        <v>450.00240209999993</v>
      </c>
      <c r="P30" s="18">
        <f t="shared" ref="P30:P31" si="41">O30-Q30</f>
        <v>450.00240209999993</v>
      </c>
      <c r="Q30" s="18"/>
      <c r="R30" s="18">
        <f t="shared" ref="R30:R31" si="42">H30+M30</f>
        <v>468.39</v>
      </c>
      <c r="S30" s="18">
        <f t="shared" ref="S30:U31" si="43">J30+O30</f>
        <v>1055.6101592999999</v>
      </c>
      <c r="T30" s="18">
        <f t="shared" si="43"/>
        <v>1055.6101592999999</v>
      </c>
      <c r="U30" s="18">
        <f t="shared" si="43"/>
        <v>0</v>
      </c>
      <c r="V30" s="26">
        <f>H30</f>
        <v>273.95999999999998</v>
      </c>
      <c r="W30" s="18">
        <v>2314.4699999999998</v>
      </c>
      <c r="X30" s="18">
        <f t="shared" ref="X30:X31" si="44">V30*W30/1000</f>
        <v>634.07220119999988</v>
      </c>
      <c r="Y30" s="18">
        <f t="shared" ref="Y30:Y31" si="45">X30-Z30</f>
        <v>634.07220119999988</v>
      </c>
      <c r="Z30" s="18"/>
      <c r="AA30" s="26">
        <f>M30</f>
        <v>194.43</v>
      </c>
      <c r="AB30" s="18">
        <v>2407.0500000000002</v>
      </c>
      <c r="AC30" s="18">
        <f t="shared" ref="AC30:AC31" si="46">AA30*AB30/1000</f>
        <v>468.00273150000004</v>
      </c>
      <c r="AD30" s="18">
        <f t="shared" ref="AD30:AD31" si="47">AC30-AE30</f>
        <v>468.00273150000004</v>
      </c>
      <c r="AE30" s="18"/>
      <c r="AF30" s="18">
        <f t="shared" ref="AF30:AF31" si="48">V30+AA30</f>
        <v>468.39</v>
      </c>
      <c r="AG30" s="18">
        <f t="shared" ref="AG30:AI31" si="49">X30+AC30</f>
        <v>1102.0749326999999</v>
      </c>
      <c r="AH30" s="18">
        <f t="shared" si="49"/>
        <v>1102.0749326999999</v>
      </c>
      <c r="AI30" s="18">
        <f t="shared" si="49"/>
        <v>0</v>
      </c>
      <c r="AJ30" s="19"/>
      <c r="AK30" s="19"/>
    </row>
    <row r="31" spans="1:37" ht="53.4" x14ac:dyDescent="0.3">
      <c r="A31" s="16"/>
      <c r="B31" s="25" t="s">
        <v>45</v>
      </c>
      <c r="C31" s="26">
        <f>0-C30</f>
        <v>-468.38</v>
      </c>
      <c r="D31" s="18">
        <v>2210.5700000000002</v>
      </c>
      <c r="E31" s="18">
        <f t="shared" si="36"/>
        <v>-1035.3867766000001</v>
      </c>
      <c r="F31" s="18">
        <f t="shared" si="37"/>
        <v>0</v>
      </c>
      <c r="G31" s="18">
        <f>0-F30</f>
        <v>-1035.3867766000001</v>
      </c>
      <c r="H31" s="26">
        <f>0-H30</f>
        <v>-273.95999999999998</v>
      </c>
      <c r="I31" s="18">
        <v>2210.5700000000002</v>
      </c>
      <c r="J31" s="18">
        <f t="shared" si="38"/>
        <v>-605.60775720000004</v>
      </c>
      <c r="K31" s="18">
        <f t="shared" si="39"/>
        <v>0</v>
      </c>
      <c r="L31" s="18">
        <f>0-K30</f>
        <v>-605.60775720000004</v>
      </c>
      <c r="M31" s="26">
        <f>0-M30</f>
        <v>-194.43</v>
      </c>
      <c r="N31" s="18">
        <v>2314.4699999999998</v>
      </c>
      <c r="O31" s="18">
        <f t="shared" si="40"/>
        <v>-450.00240209999993</v>
      </c>
      <c r="P31" s="18">
        <f t="shared" si="41"/>
        <v>0</v>
      </c>
      <c r="Q31" s="18">
        <f>0-P30</f>
        <v>-450.00240209999993</v>
      </c>
      <c r="R31" s="18">
        <f t="shared" si="42"/>
        <v>-468.39</v>
      </c>
      <c r="S31" s="18">
        <f t="shared" si="43"/>
        <v>-1055.6101592999999</v>
      </c>
      <c r="T31" s="18">
        <f t="shared" si="43"/>
        <v>0</v>
      </c>
      <c r="U31" s="18">
        <f t="shared" si="43"/>
        <v>-1055.6101592999999</v>
      </c>
      <c r="V31" s="26">
        <f>H31</f>
        <v>-273.95999999999998</v>
      </c>
      <c r="W31" s="18">
        <v>2314.4699999999998</v>
      </c>
      <c r="X31" s="18">
        <f t="shared" si="44"/>
        <v>-634.07220119999988</v>
      </c>
      <c r="Y31" s="18">
        <f t="shared" si="45"/>
        <v>0</v>
      </c>
      <c r="Z31" s="18">
        <f>0-Y30</f>
        <v>-634.07220119999988</v>
      </c>
      <c r="AA31" s="26">
        <f>M31</f>
        <v>-194.43</v>
      </c>
      <c r="AB31" s="18">
        <v>2407.0500000000002</v>
      </c>
      <c r="AC31" s="18">
        <f t="shared" si="46"/>
        <v>-468.00273150000004</v>
      </c>
      <c r="AD31" s="18">
        <f t="shared" si="47"/>
        <v>0</v>
      </c>
      <c r="AE31" s="18">
        <f>0-AD30</f>
        <v>-468.00273150000004</v>
      </c>
      <c r="AF31" s="18">
        <f t="shared" si="48"/>
        <v>-468.39</v>
      </c>
      <c r="AG31" s="18">
        <f t="shared" si="49"/>
        <v>-1102.0749326999999</v>
      </c>
      <c r="AH31" s="18">
        <f t="shared" si="49"/>
        <v>0</v>
      </c>
      <c r="AI31" s="18">
        <f t="shared" si="49"/>
        <v>-1102.0749326999999</v>
      </c>
      <c r="AJ31" s="19"/>
      <c r="AK31" s="19"/>
    </row>
    <row r="32" spans="1:37" s="15" customFormat="1" x14ac:dyDescent="0.3">
      <c r="A32" s="11" t="s">
        <v>46</v>
      </c>
      <c r="B32" s="12" t="s">
        <v>47</v>
      </c>
      <c r="C32" s="13">
        <f t="shared" ref="C32" si="50">C34+C55+C77</f>
        <v>66673.962999999989</v>
      </c>
      <c r="D32" s="13"/>
      <c r="E32" s="13">
        <f>E34+E55+E77</f>
        <v>147387.46238891</v>
      </c>
      <c r="F32" s="13">
        <f t="shared" ref="F32:AI32" si="51">F34+F55+F77</f>
        <v>144675.60364058</v>
      </c>
      <c r="G32" s="13">
        <f t="shared" si="51"/>
        <v>2711.8587483300007</v>
      </c>
      <c r="H32" s="13">
        <f t="shared" si="51"/>
        <v>42213.502</v>
      </c>
      <c r="I32" s="13"/>
      <c r="J32" s="13">
        <f t="shared" si="51"/>
        <v>93315.901116140012</v>
      </c>
      <c r="K32" s="13">
        <f t="shared" si="51"/>
        <v>91720.534957709984</v>
      </c>
      <c r="L32" s="13">
        <f t="shared" si="51"/>
        <v>1595.36615843</v>
      </c>
      <c r="M32" s="13">
        <f t="shared" si="51"/>
        <v>28088.671000000002</v>
      </c>
      <c r="N32" s="13"/>
      <c r="O32" s="13">
        <f t="shared" si="51"/>
        <v>65010.38636936999</v>
      </c>
      <c r="P32" s="13">
        <f t="shared" si="51"/>
        <v>63841.417006470001</v>
      </c>
      <c r="Q32" s="13">
        <f t="shared" si="51"/>
        <v>1168.9693628999999</v>
      </c>
      <c r="R32" s="13">
        <f t="shared" si="51"/>
        <v>70302.172999999995</v>
      </c>
      <c r="S32" s="13">
        <f t="shared" si="51"/>
        <v>158326.28748550999</v>
      </c>
      <c r="T32" s="13">
        <f t="shared" si="51"/>
        <v>155561.95196417999</v>
      </c>
      <c r="U32" s="13">
        <f t="shared" si="51"/>
        <v>2764.3355213300001</v>
      </c>
      <c r="V32" s="13">
        <f t="shared" si="51"/>
        <v>42213.502</v>
      </c>
      <c r="W32" s="13"/>
      <c r="X32" s="13">
        <f t="shared" si="51"/>
        <v>97701.883973939999</v>
      </c>
      <c r="Y32" s="13">
        <f t="shared" si="51"/>
        <v>96031.533289410014</v>
      </c>
      <c r="Z32" s="13">
        <f t="shared" si="51"/>
        <v>1670.3506845299999</v>
      </c>
      <c r="AA32" s="13">
        <f t="shared" si="51"/>
        <v>28088.671000000002</v>
      </c>
      <c r="AB32" s="13"/>
      <c r="AC32" s="13">
        <f t="shared" si="51"/>
        <v>67610.835530550001</v>
      </c>
      <c r="AD32" s="13">
        <f t="shared" si="51"/>
        <v>66395.106787050012</v>
      </c>
      <c r="AE32" s="13">
        <f t="shared" si="51"/>
        <v>1215.7287435000003</v>
      </c>
      <c r="AF32" s="13">
        <f t="shared" si="51"/>
        <v>70302.172999999995</v>
      </c>
      <c r="AG32" s="13">
        <f t="shared" si="51"/>
        <v>165312.71950449</v>
      </c>
      <c r="AH32" s="13">
        <f t="shared" si="51"/>
        <v>162426.64007646</v>
      </c>
      <c r="AI32" s="13">
        <f t="shared" si="51"/>
        <v>2886.0794280299997</v>
      </c>
      <c r="AJ32" s="14"/>
      <c r="AK32" s="14"/>
    </row>
    <row r="33" spans="1:37" x14ac:dyDescent="0.3">
      <c r="A33" s="16"/>
      <c r="B33" s="17" t="s">
        <v>48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9"/>
      <c r="AK33" s="19"/>
    </row>
    <row r="34" spans="1:37" s="15" customFormat="1" x14ac:dyDescent="0.3">
      <c r="A34" s="11" t="s">
        <v>49</v>
      </c>
      <c r="B34" s="12" t="s">
        <v>50</v>
      </c>
      <c r="C34" s="13">
        <f t="shared" ref="C34" si="52">SUM(C35:C54)</f>
        <v>32836.459999999992</v>
      </c>
      <c r="D34" s="13"/>
      <c r="E34" s="13">
        <f>SUM(E35:E54)</f>
        <v>72587.293382200005</v>
      </c>
      <c r="F34" s="13">
        <f t="shared" ref="F34:AI34" si="53">SUM(F35:F54)</f>
        <v>72587.293382200005</v>
      </c>
      <c r="G34" s="13">
        <f t="shared" si="53"/>
        <v>0</v>
      </c>
      <c r="H34" s="13">
        <f t="shared" si="53"/>
        <v>19533.53</v>
      </c>
      <c r="I34" s="13"/>
      <c r="J34" s="13">
        <f t="shared" si="53"/>
        <v>43180.235412099995</v>
      </c>
      <c r="K34" s="13">
        <f t="shared" si="53"/>
        <v>43180.235412099995</v>
      </c>
      <c r="L34" s="13">
        <f t="shared" si="53"/>
        <v>0</v>
      </c>
      <c r="M34" s="13">
        <f t="shared" si="53"/>
        <v>13302.930000000002</v>
      </c>
      <c r="N34" s="13"/>
      <c r="O34" s="13">
        <f t="shared" si="53"/>
        <v>30789.232397100001</v>
      </c>
      <c r="P34" s="13">
        <f t="shared" si="53"/>
        <v>30789.232397100001</v>
      </c>
      <c r="Q34" s="13">
        <f t="shared" si="53"/>
        <v>0</v>
      </c>
      <c r="R34" s="13">
        <f t="shared" si="53"/>
        <v>32836.459999999992</v>
      </c>
      <c r="S34" s="13">
        <f t="shared" si="53"/>
        <v>73969.467809199996</v>
      </c>
      <c r="T34" s="13">
        <f t="shared" si="53"/>
        <v>73969.467809199996</v>
      </c>
      <c r="U34" s="13">
        <f t="shared" si="53"/>
        <v>0</v>
      </c>
      <c r="V34" s="13">
        <f t="shared" si="53"/>
        <v>19533.53</v>
      </c>
      <c r="W34" s="13"/>
      <c r="X34" s="13">
        <f t="shared" si="53"/>
        <v>45209.769179099996</v>
      </c>
      <c r="Y34" s="13">
        <f t="shared" si="53"/>
        <v>45209.769179099996</v>
      </c>
      <c r="Z34" s="13">
        <f t="shared" si="53"/>
        <v>0</v>
      </c>
      <c r="AA34" s="13">
        <f t="shared" si="53"/>
        <v>13302.930000000002</v>
      </c>
      <c r="AB34" s="13"/>
      <c r="AC34" s="13">
        <f t="shared" si="53"/>
        <v>32020.817656500003</v>
      </c>
      <c r="AD34" s="13">
        <f t="shared" si="53"/>
        <v>32020.817656500003</v>
      </c>
      <c r="AE34" s="13">
        <f t="shared" si="53"/>
        <v>0</v>
      </c>
      <c r="AF34" s="13">
        <f t="shared" si="53"/>
        <v>32836.459999999992</v>
      </c>
      <c r="AG34" s="13">
        <f t="shared" si="53"/>
        <v>77230.586835599999</v>
      </c>
      <c r="AH34" s="13">
        <f t="shared" si="53"/>
        <v>77230.586835599999</v>
      </c>
      <c r="AI34" s="13">
        <f t="shared" si="53"/>
        <v>0</v>
      </c>
      <c r="AJ34" s="14"/>
      <c r="AK34" s="14"/>
    </row>
    <row r="35" spans="1:37" ht="31.2" x14ac:dyDescent="0.3">
      <c r="A35" s="16" t="s">
        <v>51</v>
      </c>
      <c r="B35" s="20" t="s">
        <v>52</v>
      </c>
      <c r="C35" s="26">
        <v>2405.94</v>
      </c>
      <c r="D35" s="18">
        <v>2210.5700000000002</v>
      </c>
      <c r="E35" s="18">
        <f>C35*D35/1000</f>
        <v>5318.4987858000004</v>
      </c>
      <c r="F35" s="18">
        <f t="shared" ref="F35:F54" si="54">E35-G35</f>
        <v>5318.4987858000004</v>
      </c>
      <c r="G35" s="18"/>
      <c r="H35" s="18">
        <v>1447.39</v>
      </c>
      <c r="I35" s="18">
        <v>2210.5700000000002</v>
      </c>
      <c r="J35" s="18">
        <f>H35*I35/1000</f>
        <v>3199.5569123000005</v>
      </c>
      <c r="K35" s="18">
        <f t="shared" ref="K35:K81" si="55">J35-L35</f>
        <v>3199.5569123000005</v>
      </c>
      <c r="L35" s="18"/>
      <c r="M35" s="18">
        <v>958.55</v>
      </c>
      <c r="N35" s="18">
        <v>2314.4699999999998</v>
      </c>
      <c r="O35" s="18">
        <f>M35*N35/1000</f>
        <v>2218.5352184999997</v>
      </c>
      <c r="P35" s="18">
        <f t="shared" ref="P35:P81" si="56">O35-Q35</f>
        <v>2218.5352184999997</v>
      </c>
      <c r="Q35" s="18"/>
      <c r="R35" s="18">
        <f t="shared" ref="R35:R54" si="57">H35+M35</f>
        <v>2405.94</v>
      </c>
      <c r="S35" s="18">
        <f t="shared" ref="S35:U54" si="58">J35+O35</f>
        <v>5418.0921307999997</v>
      </c>
      <c r="T35" s="18">
        <f t="shared" si="58"/>
        <v>5418.0921307999997</v>
      </c>
      <c r="U35" s="18">
        <f t="shared" si="58"/>
        <v>0</v>
      </c>
      <c r="V35" s="18">
        <v>1447.39</v>
      </c>
      <c r="W35" s="18">
        <v>2314.4699999999998</v>
      </c>
      <c r="X35" s="18">
        <f>V35*W35/1000</f>
        <v>3349.9407332999999</v>
      </c>
      <c r="Y35" s="18">
        <f t="shared" ref="Y35:Y81" si="59">X35-Z35</f>
        <v>3349.9407332999999</v>
      </c>
      <c r="Z35" s="18"/>
      <c r="AA35" s="18">
        <v>958.55</v>
      </c>
      <c r="AB35" s="18">
        <v>2407.0500000000002</v>
      </c>
      <c r="AC35" s="18">
        <f>AA35*AB35/1000</f>
        <v>2307.2777775</v>
      </c>
      <c r="AD35" s="18">
        <f>AC35-AE35</f>
        <v>2307.2777775</v>
      </c>
      <c r="AE35" s="18"/>
      <c r="AF35" s="18">
        <f t="shared" ref="AF35:AF54" si="60">V35+AA35</f>
        <v>2405.94</v>
      </c>
      <c r="AG35" s="18">
        <f t="shared" ref="AG35:AI54" si="61">X35+AC35</f>
        <v>5657.2185107999994</v>
      </c>
      <c r="AH35" s="18">
        <f t="shared" si="61"/>
        <v>5657.2185107999994</v>
      </c>
      <c r="AI35" s="18">
        <f t="shared" si="61"/>
        <v>0</v>
      </c>
      <c r="AJ35" s="19"/>
      <c r="AK35" s="19"/>
    </row>
    <row r="36" spans="1:37" ht="31.2" x14ac:dyDescent="0.3">
      <c r="A36" s="16" t="s">
        <v>53</v>
      </c>
      <c r="B36" s="20" t="s">
        <v>54</v>
      </c>
      <c r="C36" s="26">
        <v>2123.66</v>
      </c>
      <c r="D36" s="18">
        <v>2210.5700000000002</v>
      </c>
      <c r="E36" s="18">
        <f t="shared" ref="E36:E98" si="62">C36*D36/1000</f>
        <v>4694.4990861999995</v>
      </c>
      <c r="F36" s="18">
        <f t="shared" si="54"/>
        <v>4694.4990861999995</v>
      </c>
      <c r="G36" s="18"/>
      <c r="H36" s="18">
        <v>1121.78</v>
      </c>
      <c r="I36" s="18">
        <v>2210.5700000000002</v>
      </c>
      <c r="J36" s="18">
        <f t="shared" ref="J36:J81" si="63">H36*I36/1000</f>
        <v>2479.7732145999998</v>
      </c>
      <c r="K36" s="18">
        <f t="shared" si="55"/>
        <v>2479.7732145999998</v>
      </c>
      <c r="L36" s="18"/>
      <c r="M36" s="18">
        <v>1001.88</v>
      </c>
      <c r="N36" s="18">
        <v>2314.4699999999998</v>
      </c>
      <c r="O36" s="18">
        <f t="shared" ref="O36:O81" si="64">M36*N36/1000</f>
        <v>2318.8212035999995</v>
      </c>
      <c r="P36" s="18">
        <f t="shared" si="56"/>
        <v>2318.8212035999995</v>
      </c>
      <c r="Q36" s="18"/>
      <c r="R36" s="18">
        <f t="shared" si="57"/>
        <v>2123.66</v>
      </c>
      <c r="S36" s="18">
        <f t="shared" si="58"/>
        <v>4798.5944181999994</v>
      </c>
      <c r="T36" s="18">
        <f t="shared" si="58"/>
        <v>4798.5944181999994</v>
      </c>
      <c r="U36" s="18">
        <f t="shared" si="58"/>
        <v>0</v>
      </c>
      <c r="V36" s="18">
        <v>1121.78</v>
      </c>
      <c r="W36" s="18">
        <v>2314.4699999999998</v>
      </c>
      <c r="X36" s="18">
        <f t="shared" ref="X36:X81" si="65">V36*W36/1000</f>
        <v>2596.3261565999996</v>
      </c>
      <c r="Y36" s="18">
        <f t="shared" si="59"/>
        <v>2596.3261565999996</v>
      </c>
      <c r="Z36" s="18"/>
      <c r="AA36" s="18">
        <v>1001.88</v>
      </c>
      <c r="AB36" s="18">
        <v>2407.0500000000002</v>
      </c>
      <c r="AC36" s="18">
        <f t="shared" ref="AC36:AC81" si="66">AA36*AB36/1000</f>
        <v>2411.5752540000003</v>
      </c>
      <c r="AD36" s="18">
        <f t="shared" ref="AD36:AD98" si="67">AC36-AE36</f>
        <v>2411.5752540000003</v>
      </c>
      <c r="AE36" s="18"/>
      <c r="AF36" s="18">
        <f t="shared" si="60"/>
        <v>2123.66</v>
      </c>
      <c r="AG36" s="18">
        <f t="shared" si="61"/>
        <v>5007.9014105999995</v>
      </c>
      <c r="AH36" s="18">
        <f t="shared" si="61"/>
        <v>5007.9014105999995</v>
      </c>
      <c r="AI36" s="18">
        <f t="shared" si="61"/>
        <v>0</v>
      </c>
      <c r="AJ36" s="19"/>
      <c r="AK36" s="19"/>
    </row>
    <row r="37" spans="1:37" ht="31.2" x14ac:dyDescent="0.3">
      <c r="A37" s="16" t="s">
        <v>55</v>
      </c>
      <c r="B37" s="20" t="s">
        <v>56</v>
      </c>
      <c r="C37" s="26">
        <v>1665.9499999999998</v>
      </c>
      <c r="D37" s="18">
        <v>2210.5700000000002</v>
      </c>
      <c r="E37" s="18">
        <f t="shared" si="62"/>
        <v>3682.6990915000001</v>
      </c>
      <c r="F37" s="18">
        <f t="shared" si="54"/>
        <v>3682.6990915000001</v>
      </c>
      <c r="G37" s="18"/>
      <c r="H37" s="18">
        <v>1056.3599999999999</v>
      </c>
      <c r="I37" s="18">
        <v>2210.5700000000002</v>
      </c>
      <c r="J37" s="18">
        <f t="shared" si="63"/>
        <v>2335.1577251999997</v>
      </c>
      <c r="K37" s="18">
        <f t="shared" si="55"/>
        <v>2335.1577251999997</v>
      </c>
      <c r="L37" s="18"/>
      <c r="M37" s="18">
        <v>609.59</v>
      </c>
      <c r="N37" s="18">
        <v>2314.4699999999998</v>
      </c>
      <c r="O37" s="18">
        <f t="shared" si="64"/>
        <v>1410.8777673</v>
      </c>
      <c r="P37" s="18">
        <f t="shared" si="56"/>
        <v>1410.8777673</v>
      </c>
      <c r="Q37" s="18"/>
      <c r="R37" s="18">
        <f t="shared" si="57"/>
        <v>1665.9499999999998</v>
      </c>
      <c r="S37" s="18">
        <f t="shared" si="58"/>
        <v>3746.0354924999997</v>
      </c>
      <c r="T37" s="18">
        <f t="shared" si="58"/>
        <v>3746.0354924999997</v>
      </c>
      <c r="U37" s="18">
        <f t="shared" si="58"/>
        <v>0</v>
      </c>
      <c r="V37" s="18">
        <v>1056.3599999999999</v>
      </c>
      <c r="W37" s="18">
        <v>2314.4699999999998</v>
      </c>
      <c r="X37" s="18">
        <f t="shared" si="65"/>
        <v>2444.9135291999996</v>
      </c>
      <c r="Y37" s="18">
        <f t="shared" si="59"/>
        <v>2444.9135291999996</v>
      </c>
      <c r="Z37" s="18"/>
      <c r="AA37" s="18">
        <v>609.59</v>
      </c>
      <c r="AB37" s="18">
        <v>2407.0500000000002</v>
      </c>
      <c r="AC37" s="18">
        <f t="shared" si="66"/>
        <v>1467.3136095000002</v>
      </c>
      <c r="AD37" s="18">
        <f t="shared" si="67"/>
        <v>1467.3136095000002</v>
      </c>
      <c r="AE37" s="18"/>
      <c r="AF37" s="18">
        <f t="shared" si="60"/>
        <v>1665.9499999999998</v>
      </c>
      <c r="AG37" s="18">
        <f t="shared" si="61"/>
        <v>3912.2271387000001</v>
      </c>
      <c r="AH37" s="18">
        <f t="shared" si="61"/>
        <v>3912.2271387000001</v>
      </c>
      <c r="AI37" s="18">
        <f t="shared" si="61"/>
        <v>0</v>
      </c>
      <c r="AJ37" s="19"/>
      <c r="AK37" s="19"/>
    </row>
    <row r="38" spans="1:37" ht="31.2" x14ac:dyDescent="0.3">
      <c r="A38" s="16" t="s">
        <v>57</v>
      </c>
      <c r="B38" s="20" t="s">
        <v>58</v>
      </c>
      <c r="C38" s="18">
        <v>1048.3800000000001</v>
      </c>
      <c r="D38" s="18">
        <v>2210.5700000000002</v>
      </c>
      <c r="E38" s="18">
        <f t="shared" si="62"/>
        <v>2317.5173766000007</v>
      </c>
      <c r="F38" s="18">
        <f t="shared" si="54"/>
        <v>2317.5173766000007</v>
      </c>
      <c r="G38" s="18"/>
      <c r="H38" s="18">
        <v>655.63</v>
      </c>
      <c r="I38" s="18">
        <v>2210.5700000000002</v>
      </c>
      <c r="J38" s="18">
        <f t="shared" si="63"/>
        <v>1449.3160091000002</v>
      </c>
      <c r="K38" s="18">
        <f t="shared" si="55"/>
        <v>1449.3160091000002</v>
      </c>
      <c r="L38" s="18"/>
      <c r="M38" s="18">
        <v>392.75</v>
      </c>
      <c r="N38" s="18">
        <v>2314.4699999999998</v>
      </c>
      <c r="O38" s="18">
        <f t="shared" si="64"/>
        <v>909.00809249999986</v>
      </c>
      <c r="P38" s="18">
        <f t="shared" si="56"/>
        <v>909.00809249999986</v>
      </c>
      <c r="Q38" s="18"/>
      <c r="R38" s="18">
        <f t="shared" si="57"/>
        <v>1048.3800000000001</v>
      </c>
      <c r="S38" s="18">
        <f t="shared" si="58"/>
        <v>2358.3241016000002</v>
      </c>
      <c r="T38" s="18">
        <f t="shared" si="58"/>
        <v>2358.3241016000002</v>
      </c>
      <c r="U38" s="18">
        <f t="shared" si="58"/>
        <v>0</v>
      </c>
      <c r="V38" s="18">
        <v>655.63</v>
      </c>
      <c r="W38" s="18">
        <v>2314.4699999999998</v>
      </c>
      <c r="X38" s="18">
        <f t="shared" si="65"/>
        <v>1517.4359660999999</v>
      </c>
      <c r="Y38" s="18">
        <f t="shared" si="59"/>
        <v>1517.4359660999999</v>
      </c>
      <c r="Z38" s="18"/>
      <c r="AA38" s="18">
        <v>392.75</v>
      </c>
      <c r="AB38" s="18">
        <v>2407.0500000000002</v>
      </c>
      <c r="AC38" s="18">
        <f t="shared" si="66"/>
        <v>945.36888750000003</v>
      </c>
      <c r="AD38" s="18">
        <f t="shared" si="67"/>
        <v>945.36888750000003</v>
      </c>
      <c r="AE38" s="18"/>
      <c r="AF38" s="18">
        <f t="shared" si="60"/>
        <v>1048.3800000000001</v>
      </c>
      <c r="AG38" s="18">
        <f t="shared" si="61"/>
        <v>2462.8048535999997</v>
      </c>
      <c r="AH38" s="18">
        <f t="shared" si="61"/>
        <v>2462.8048535999997</v>
      </c>
      <c r="AI38" s="18">
        <f t="shared" si="61"/>
        <v>0</v>
      </c>
      <c r="AJ38" s="19"/>
      <c r="AK38" s="19"/>
    </row>
    <row r="39" spans="1:37" ht="31.2" x14ac:dyDescent="0.3">
      <c r="A39" s="16" t="s">
        <v>59</v>
      </c>
      <c r="B39" s="20" t="s">
        <v>60</v>
      </c>
      <c r="C39" s="26">
        <v>1340.87</v>
      </c>
      <c r="D39" s="18">
        <v>2210.5700000000002</v>
      </c>
      <c r="E39" s="18">
        <f t="shared" si="62"/>
        <v>2964.0869959000001</v>
      </c>
      <c r="F39" s="18">
        <f t="shared" si="54"/>
        <v>2964.0869959000001</v>
      </c>
      <c r="G39" s="18"/>
      <c r="H39" s="18">
        <v>841.35</v>
      </c>
      <c r="I39" s="18">
        <v>2210.5700000000002</v>
      </c>
      <c r="J39" s="18">
        <f t="shared" si="63"/>
        <v>1859.8630695000002</v>
      </c>
      <c r="K39" s="18">
        <f t="shared" si="55"/>
        <v>1859.8630695000002</v>
      </c>
      <c r="L39" s="18"/>
      <c r="M39" s="18">
        <v>499.52</v>
      </c>
      <c r="N39" s="18">
        <v>2314.4699999999998</v>
      </c>
      <c r="O39" s="18">
        <f t="shared" si="64"/>
        <v>1156.1240543999997</v>
      </c>
      <c r="P39" s="18">
        <f t="shared" si="56"/>
        <v>1156.1240543999997</v>
      </c>
      <c r="Q39" s="18"/>
      <c r="R39" s="18">
        <f t="shared" si="57"/>
        <v>1340.87</v>
      </c>
      <c r="S39" s="18">
        <f t="shared" si="58"/>
        <v>3015.9871238999999</v>
      </c>
      <c r="T39" s="18">
        <f t="shared" si="58"/>
        <v>3015.9871238999999</v>
      </c>
      <c r="U39" s="18">
        <f t="shared" si="58"/>
        <v>0</v>
      </c>
      <c r="V39" s="18">
        <v>841.35</v>
      </c>
      <c r="W39" s="18">
        <v>2314.4699999999998</v>
      </c>
      <c r="X39" s="18">
        <f t="shared" si="65"/>
        <v>1947.2793344999998</v>
      </c>
      <c r="Y39" s="18">
        <f t="shared" si="59"/>
        <v>1947.2793344999998</v>
      </c>
      <c r="Z39" s="18"/>
      <c r="AA39" s="18">
        <v>499.52</v>
      </c>
      <c r="AB39" s="18">
        <v>2407.0500000000002</v>
      </c>
      <c r="AC39" s="18">
        <f t="shared" si="66"/>
        <v>1202.3696160000002</v>
      </c>
      <c r="AD39" s="18">
        <f t="shared" si="67"/>
        <v>1202.3696160000002</v>
      </c>
      <c r="AE39" s="18"/>
      <c r="AF39" s="18">
        <f t="shared" si="60"/>
        <v>1340.87</v>
      </c>
      <c r="AG39" s="18">
        <f t="shared" si="61"/>
        <v>3149.6489505</v>
      </c>
      <c r="AH39" s="18">
        <f t="shared" si="61"/>
        <v>3149.6489505</v>
      </c>
      <c r="AI39" s="18">
        <f t="shared" si="61"/>
        <v>0</v>
      </c>
      <c r="AJ39" s="19"/>
      <c r="AK39" s="19"/>
    </row>
    <row r="40" spans="1:37" ht="31.2" x14ac:dyDescent="0.3">
      <c r="A40" s="16" t="s">
        <v>61</v>
      </c>
      <c r="B40" s="20" t="s">
        <v>62</v>
      </c>
      <c r="C40" s="26">
        <v>1558.58</v>
      </c>
      <c r="D40" s="18">
        <v>2210.5700000000002</v>
      </c>
      <c r="E40" s="18">
        <f t="shared" si="62"/>
        <v>3445.3501906000001</v>
      </c>
      <c r="F40" s="18">
        <f t="shared" si="54"/>
        <v>3445.3501906000001</v>
      </c>
      <c r="G40" s="18"/>
      <c r="H40" s="18">
        <v>957.94</v>
      </c>
      <c r="I40" s="18">
        <v>2210.5700000000002</v>
      </c>
      <c r="J40" s="18">
        <f t="shared" si="63"/>
        <v>2117.5934258000002</v>
      </c>
      <c r="K40" s="18">
        <f t="shared" si="55"/>
        <v>2117.5934258000002</v>
      </c>
      <c r="L40" s="18"/>
      <c r="M40" s="18">
        <v>600.64</v>
      </c>
      <c r="N40" s="18">
        <v>2314.4699999999998</v>
      </c>
      <c r="O40" s="18">
        <f t="shared" si="64"/>
        <v>1390.1632607999998</v>
      </c>
      <c r="P40" s="18">
        <f t="shared" si="56"/>
        <v>1390.1632607999998</v>
      </c>
      <c r="Q40" s="18"/>
      <c r="R40" s="18">
        <f t="shared" si="57"/>
        <v>1558.58</v>
      </c>
      <c r="S40" s="18">
        <f t="shared" si="58"/>
        <v>3507.7566865999997</v>
      </c>
      <c r="T40" s="18">
        <f t="shared" si="58"/>
        <v>3507.7566865999997</v>
      </c>
      <c r="U40" s="18">
        <f t="shared" si="58"/>
        <v>0</v>
      </c>
      <c r="V40" s="18">
        <v>957.94</v>
      </c>
      <c r="W40" s="18">
        <v>2314.4699999999998</v>
      </c>
      <c r="X40" s="18">
        <f t="shared" si="65"/>
        <v>2217.1233917999998</v>
      </c>
      <c r="Y40" s="18">
        <f t="shared" si="59"/>
        <v>2217.1233917999998</v>
      </c>
      <c r="Z40" s="18"/>
      <c r="AA40" s="18">
        <v>600.64</v>
      </c>
      <c r="AB40" s="18">
        <v>2407.0500000000002</v>
      </c>
      <c r="AC40" s="18">
        <f t="shared" si="66"/>
        <v>1445.7705120000001</v>
      </c>
      <c r="AD40" s="18">
        <f t="shared" si="67"/>
        <v>1445.7705120000001</v>
      </c>
      <c r="AE40" s="18"/>
      <c r="AF40" s="18">
        <f t="shared" si="60"/>
        <v>1558.58</v>
      </c>
      <c r="AG40" s="18">
        <f t="shared" si="61"/>
        <v>3662.8939037999999</v>
      </c>
      <c r="AH40" s="18">
        <f t="shared" si="61"/>
        <v>3662.8939037999999</v>
      </c>
      <c r="AI40" s="18">
        <f t="shared" si="61"/>
        <v>0</v>
      </c>
      <c r="AJ40" s="19"/>
      <c r="AK40" s="19"/>
    </row>
    <row r="41" spans="1:37" ht="31.2" x14ac:dyDescent="0.3">
      <c r="A41" s="16" t="s">
        <v>63</v>
      </c>
      <c r="B41" s="20" t="s">
        <v>64</v>
      </c>
      <c r="C41" s="26">
        <v>2033.6999999999998</v>
      </c>
      <c r="D41" s="18">
        <v>2210.5700000000002</v>
      </c>
      <c r="E41" s="18">
        <f t="shared" si="62"/>
        <v>4495.6362090000002</v>
      </c>
      <c r="F41" s="18">
        <f t="shared" si="54"/>
        <v>4495.6362090000002</v>
      </c>
      <c r="G41" s="18"/>
      <c r="H41" s="18">
        <v>1260.1199999999999</v>
      </c>
      <c r="I41" s="18">
        <v>2210.5700000000002</v>
      </c>
      <c r="J41" s="18">
        <f t="shared" si="63"/>
        <v>2785.5834684000001</v>
      </c>
      <c r="K41" s="18">
        <f t="shared" si="55"/>
        <v>2785.5834684000001</v>
      </c>
      <c r="L41" s="18"/>
      <c r="M41" s="18">
        <v>773.58</v>
      </c>
      <c r="N41" s="18">
        <v>2314.4699999999998</v>
      </c>
      <c r="O41" s="18">
        <f t="shared" si="64"/>
        <v>1790.4277026</v>
      </c>
      <c r="P41" s="18">
        <f t="shared" si="56"/>
        <v>1790.4277026</v>
      </c>
      <c r="Q41" s="18"/>
      <c r="R41" s="18">
        <f t="shared" si="57"/>
        <v>2033.6999999999998</v>
      </c>
      <c r="S41" s="18">
        <f t="shared" si="58"/>
        <v>4576.0111710000001</v>
      </c>
      <c r="T41" s="18">
        <f t="shared" si="58"/>
        <v>4576.0111710000001</v>
      </c>
      <c r="U41" s="18">
        <f t="shared" si="58"/>
        <v>0</v>
      </c>
      <c r="V41" s="18">
        <v>1260.1199999999999</v>
      </c>
      <c r="W41" s="18">
        <v>2314.4699999999998</v>
      </c>
      <c r="X41" s="18">
        <f t="shared" si="65"/>
        <v>2916.5099363999993</v>
      </c>
      <c r="Y41" s="18">
        <f t="shared" si="59"/>
        <v>2916.5099363999993</v>
      </c>
      <c r="Z41" s="18"/>
      <c r="AA41" s="18">
        <v>773.58</v>
      </c>
      <c r="AB41" s="18">
        <v>2407.0500000000002</v>
      </c>
      <c r="AC41" s="18">
        <f t="shared" si="66"/>
        <v>1862.0457390000004</v>
      </c>
      <c r="AD41" s="18">
        <f t="shared" si="67"/>
        <v>1862.0457390000004</v>
      </c>
      <c r="AE41" s="18"/>
      <c r="AF41" s="18">
        <f t="shared" si="60"/>
        <v>2033.6999999999998</v>
      </c>
      <c r="AG41" s="18">
        <f t="shared" si="61"/>
        <v>4778.5556753999999</v>
      </c>
      <c r="AH41" s="18">
        <f t="shared" si="61"/>
        <v>4778.5556753999999</v>
      </c>
      <c r="AI41" s="18">
        <f t="shared" si="61"/>
        <v>0</v>
      </c>
      <c r="AJ41" s="19"/>
      <c r="AK41" s="19"/>
    </row>
    <row r="42" spans="1:37" ht="31.2" x14ac:dyDescent="0.3">
      <c r="A42" s="16" t="s">
        <v>65</v>
      </c>
      <c r="B42" s="20" t="s">
        <v>66</v>
      </c>
      <c r="C42" s="26">
        <v>754.06999999999994</v>
      </c>
      <c r="D42" s="18">
        <v>2210.5700000000002</v>
      </c>
      <c r="E42" s="18">
        <f t="shared" si="62"/>
        <v>1666.9245199</v>
      </c>
      <c r="F42" s="18">
        <f t="shared" si="54"/>
        <v>1666.9245199</v>
      </c>
      <c r="G42" s="18"/>
      <c r="H42" s="18">
        <v>461.32</v>
      </c>
      <c r="I42" s="18">
        <v>2210.5700000000002</v>
      </c>
      <c r="J42" s="18">
        <f t="shared" si="63"/>
        <v>1019.7801524</v>
      </c>
      <c r="K42" s="18">
        <f t="shared" si="55"/>
        <v>1019.7801524</v>
      </c>
      <c r="L42" s="18"/>
      <c r="M42" s="18">
        <v>292.75</v>
      </c>
      <c r="N42" s="18">
        <v>2314.4699999999998</v>
      </c>
      <c r="O42" s="18">
        <f t="shared" si="64"/>
        <v>677.56109249999986</v>
      </c>
      <c r="P42" s="18">
        <f t="shared" si="56"/>
        <v>677.56109249999986</v>
      </c>
      <c r="Q42" s="18"/>
      <c r="R42" s="18">
        <f t="shared" si="57"/>
        <v>754.06999999999994</v>
      </c>
      <c r="S42" s="18">
        <f t="shared" si="58"/>
        <v>1697.3412448999998</v>
      </c>
      <c r="T42" s="18">
        <f t="shared" si="58"/>
        <v>1697.3412448999998</v>
      </c>
      <c r="U42" s="18">
        <f t="shared" si="58"/>
        <v>0</v>
      </c>
      <c r="V42" s="18">
        <v>461.32</v>
      </c>
      <c r="W42" s="18">
        <v>2314.4699999999998</v>
      </c>
      <c r="X42" s="18">
        <f t="shared" si="65"/>
        <v>1067.7113003999998</v>
      </c>
      <c r="Y42" s="18">
        <f t="shared" si="59"/>
        <v>1067.7113003999998</v>
      </c>
      <c r="Z42" s="18"/>
      <c r="AA42" s="18">
        <v>292.75</v>
      </c>
      <c r="AB42" s="18">
        <v>2407.0500000000002</v>
      </c>
      <c r="AC42" s="18">
        <f t="shared" si="66"/>
        <v>704.6638875000001</v>
      </c>
      <c r="AD42" s="18">
        <f t="shared" si="67"/>
        <v>704.6638875000001</v>
      </c>
      <c r="AE42" s="18"/>
      <c r="AF42" s="18">
        <f t="shared" si="60"/>
        <v>754.06999999999994</v>
      </c>
      <c r="AG42" s="18">
        <f t="shared" si="61"/>
        <v>1772.3751878999999</v>
      </c>
      <c r="AH42" s="18">
        <f t="shared" si="61"/>
        <v>1772.3751878999999</v>
      </c>
      <c r="AI42" s="18">
        <f t="shared" si="61"/>
        <v>0</v>
      </c>
      <c r="AJ42" s="19"/>
      <c r="AK42" s="19"/>
    </row>
    <row r="43" spans="1:37" ht="31.2" x14ac:dyDescent="0.3">
      <c r="A43" s="16" t="s">
        <v>67</v>
      </c>
      <c r="B43" s="20" t="s">
        <v>68</v>
      </c>
      <c r="C43" s="26">
        <v>2368.61</v>
      </c>
      <c r="D43" s="18">
        <v>2210.5700000000002</v>
      </c>
      <c r="E43" s="18">
        <f t="shared" si="62"/>
        <v>5235.9782077000009</v>
      </c>
      <c r="F43" s="18">
        <f t="shared" si="54"/>
        <v>5235.9782077000009</v>
      </c>
      <c r="G43" s="18"/>
      <c r="H43" s="18">
        <v>1471.21</v>
      </c>
      <c r="I43" s="18">
        <v>2210.5700000000002</v>
      </c>
      <c r="J43" s="18">
        <f t="shared" si="63"/>
        <v>3252.2126897000003</v>
      </c>
      <c r="K43" s="18">
        <f t="shared" si="55"/>
        <v>3252.2126897000003</v>
      </c>
      <c r="L43" s="18"/>
      <c r="M43" s="18">
        <v>897.4</v>
      </c>
      <c r="N43" s="18">
        <v>2314.4699999999998</v>
      </c>
      <c r="O43" s="18">
        <f t="shared" si="64"/>
        <v>2077.0053779999998</v>
      </c>
      <c r="P43" s="18">
        <f t="shared" si="56"/>
        <v>2077.0053779999998</v>
      </c>
      <c r="Q43" s="18"/>
      <c r="R43" s="18">
        <f t="shared" si="57"/>
        <v>2368.61</v>
      </c>
      <c r="S43" s="18">
        <f t="shared" si="58"/>
        <v>5329.2180676999997</v>
      </c>
      <c r="T43" s="18">
        <f t="shared" si="58"/>
        <v>5329.2180676999997</v>
      </c>
      <c r="U43" s="18">
        <f t="shared" si="58"/>
        <v>0</v>
      </c>
      <c r="V43" s="18">
        <v>1471.21</v>
      </c>
      <c r="W43" s="18">
        <v>2314.4699999999998</v>
      </c>
      <c r="X43" s="18">
        <f t="shared" si="65"/>
        <v>3405.0714086999997</v>
      </c>
      <c r="Y43" s="18">
        <f t="shared" si="59"/>
        <v>3405.0714086999997</v>
      </c>
      <c r="Z43" s="18"/>
      <c r="AA43" s="18">
        <v>897.4</v>
      </c>
      <c r="AB43" s="18">
        <v>2407.0500000000002</v>
      </c>
      <c r="AC43" s="18">
        <f t="shared" si="66"/>
        <v>2160.0866700000001</v>
      </c>
      <c r="AD43" s="18">
        <f t="shared" si="67"/>
        <v>2160.0866700000001</v>
      </c>
      <c r="AE43" s="18"/>
      <c r="AF43" s="18">
        <f t="shared" si="60"/>
        <v>2368.61</v>
      </c>
      <c r="AG43" s="18">
        <f t="shared" si="61"/>
        <v>5565.1580787000003</v>
      </c>
      <c r="AH43" s="18">
        <f t="shared" si="61"/>
        <v>5565.1580787000003</v>
      </c>
      <c r="AI43" s="18">
        <f t="shared" si="61"/>
        <v>0</v>
      </c>
      <c r="AJ43" s="19"/>
      <c r="AK43" s="19"/>
    </row>
    <row r="44" spans="1:37" ht="31.2" x14ac:dyDescent="0.3">
      <c r="A44" s="16" t="s">
        <v>69</v>
      </c>
      <c r="B44" s="20" t="s">
        <v>70</v>
      </c>
      <c r="C44" s="26">
        <v>1030.21</v>
      </c>
      <c r="D44" s="18">
        <v>2210.5700000000002</v>
      </c>
      <c r="E44" s="18">
        <f t="shared" si="62"/>
        <v>2277.3513197000002</v>
      </c>
      <c r="F44" s="18">
        <f t="shared" si="54"/>
        <v>2277.3513197000002</v>
      </c>
      <c r="G44" s="18"/>
      <c r="H44" s="18">
        <v>633.29999999999995</v>
      </c>
      <c r="I44" s="18">
        <v>2210.5700000000002</v>
      </c>
      <c r="J44" s="18">
        <f t="shared" si="63"/>
        <v>1399.9539809999999</v>
      </c>
      <c r="K44" s="18">
        <f t="shared" si="55"/>
        <v>1399.9539809999999</v>
      </c>
      <c r="L44" s="18"/>
      <c r="M44" s="18">
        <v>396.91</v>
      </c>
      <c r="N44" s="18">
        <v>2314.4699999999998</v>
      </c>
      <c r="O44" s="18">
        <f t="shared" si="64"/>
        <v>918.63628770000003</v>
      </c>
      <c r="P44" s="18">
        <f t="shared" si="56"/>
        <v>918.63628770000003</v>
      </c>
      <c r="Q44" s="18"/>
      <c r="R44" s="18">
        <f t="shared" si="57"/>
        <v>1030.21</v>
      </c>
      <c r="S44" s="18">
        <f t="shared" si="58"/>
        <v>2318.5902686999998</v>
      </c>
      <c r="T44" s="18">
        <f t="shared" si="58"/>
        <v>2318.5902686999998</v>
      </c>
      <c r="U44" s="18">
        <f t="shared" si="58"/>
        <v>0</v>
      </c>
      <c r="V44" s="18">
        <v>633.29999999999995</v>
      </c>
      <c r="W44" s="18">
        <v>2314.4699999999998</v>
      </c>
      <c r="X44" s="18">
        <f t="shared" si="65"/>
        <v>1465.7538509999997</v>
      </c>
      <c r="Y44" s="18">
        <f t="shared" si="59"/>
        <v>1465.7538509999997</v>
      </c>
      <c r="Z44" s="18"/>
      <c r="AA44" s="18">
        <v>396.91</v>
      </c>
      <c r="AB44" s="18">
        <v>2407.0500000000002</v>
      </c>
      <c r="AC44" s="18">
        <f t="shared" si="66"/>
        <v>955.38221550000014</v>
      </c>
      <c r="AD44" s="18">
        <f t="shared" si="67"/>
        <v>955.38221550000014</v>
      </c>
      <c r="AE44" s="18"/>
      <c r="AF44" s="18">
        <f t="shared" si="60"/>
        <v>1030.21</v>
      </c>
      <c r="AG44" s="18">
        <f t="shared" si="61"/>
        <v>2421.1360664999997</v>
      </c>
      <c r="AH44" s="18">
        <f t="shared" si="61"/>
        <v>2421.1360664999997</v>
      </c>
      <c r="AI44" s="18">
        <f t="shared" si="61"/>
        <v>0</v>
      </c>
      <c r="AJ44" s="19"/>
      <c r="AK44" s="19"/>
    </row>
    <row r="45" spans="1:37" ht="31.2" x14ac:dyDescent="0.3">
      <c r="A45" s="16" t="s">
        <v>71</v>
      </c>
      <c r="B45" s="20" t="s">
        <v>72</v>
      </c>
      <c r="C45" s="26">
        <v>753.52</v>
      </c>
      <c r="D45" s="18">
        <v>2210.5700000000002</v>
      </c>
      <c r="E45" s="18">
        <f t="shared" si="62"/>
        <v>1665.7087064</v>
      </c>
      <c r="F45" s="18">
        <f t="shared" si="54"/>
        <v>1665.7087064</v>
      </c>
      <c r="G45" s="18"/>
      <c r="H45" s="18">
        <v>515.63</v>
      </c>
      <c r="I45" s="18">
        <v>2210.5700000000002</v>
      </c>
      <c r="J45" s="18">
        <f t="shared" si="63"/>
        <v>1139.8362091000001</v>
      </c>
      <c r="K45" s="18">
        <f t="shared" si="55"/>
        <v>1139.8362091000001</v>
      </c>
      <c r="L45" s="18"/>
      <c r="M45" s="18">
        <v>237.89</v>
      </c>
      <c r="N45" s="18">
        <v>2314.4699999999998</v>
      </c>
      <c r="O45" s="18">
        <f t="shared" si="64"/>
        <v>550.58926829999984</v>
      </c>
      <c r="P45" s="18">
        <f t="shared" si="56"/>
        <v>550.58926829999984</v>
      </c>
      <c r="Q45" s="18"/>
      <c r="R45" s="18">
        <f t="shared" si="57"/>
        <v>753.52</v>
      </c>
      <c r="S45" s="18">
        <f t="shared" si="58"/>
        <v>1690.4254774000001</v>
      </c>
      <c r="T45" s="18">
        <f t="shared" si="58"/>
        <v>1690.4254774000001</v>
      </c>
      <c r="U45" s="18">
        <f t="shared" si="58"/>
        <v>0</v>
      </c>
      <c r="V45" s="18">
        <v>515.63</v>
      </c>
      <c r="W45" s="18">
        <v>2314.4699999999998</v>
      </c>
      <c r="X45" s="18">
        <f t="shared" si="65"/>
        <v>1193.4101660999997</v>
      </c>
      <c r="Y45" s="18">
        <f t="shared" si="59"/>
        <v>1193.4101660999997</v>
      </c>
      <c r="Z45" s="18"/>
      <c r="AA45" s="18">
        <v>237.89</v>
      </c>
      <c r="AB45" s="18">
        <v>2407.0500000000002</v>
      </c>
      <c r="AC45" s="18">
        <f t="shared" si="66"/>
        <v>572.61312450000003</v>
      </c>
      <c r="AD45" s="18">
        <f t="shared" si="67"/>
        <v>572.61312450000003</v>
      </c>
      <c r="AE45" s="18"/>
      <c r="AF45" s="18">
        <f t="shared" si="60"/>
        <v>753.52</v>
      </c>
      <c r="AG45" s="18">
        <f t="shared" si="61"/>
        <v>1766.0232905999997</v>
      </c>
      <c r="AH45" s="18">
        <f t="shared" si="61"/>
        <v>1766.0232905999997</v>
      </c>
      <c r="AI45" s="18">
        <f t="shared" si="61"/>
        <v>0</v>
      </c>
      <c r="AJ45" s="19"/>
      <c r="AK45" s="19"/>
    </row>
    <row r="46" spans="1:37" ht="31.2" x14ac:dyDescent="0.3">
      <c r="A46" s="16" t="s">
        <v>73</v>
      </c>
      <c r="B46" s="20" t="s">
        <v>74</v>
      </c>
      <c r="C46" s="26">
        <v>282.98</v>
      </c>
      <c r="D46" s="18">
        <v>2210.5700000000002</v>
      </c>
      <c r="E46" s="18">
        <f t="shared" si="62"/>
        <v>625.54709860000014</v>
      </c>
      <c r="F46" s="18">
        <f t="shared" si="54"/>
        <v>625.54709860000014</v>
      </c>
      <c r="G46" s="18"/>
      <c r="H46" s="18">
        <v>185.13</v>
      </c>
      <c r="I46" s="18">
        <v>2210.5700000000002</v>
      </c>
      <c r="J46" s="18">
        <f t="shared" si="63"/>
        <v>409.24282410000001</v>
      </c>
      <c r="K46" s="18">
        <f t="shared" si="55"/>
        <v>409.24282410000001</v>
      </c>
      <c r="L46" s="18"/>
      <c r="M46" s="18">
        <v>97.85</v>
      </c>
      <c r="N46" s="18">
        <v>2314.4699999999998</v>
      </c>
      <c r="O46" s="18">
        <f t="shared" si="64"/>
        <v>226.47088949999997</v>
      </c>
      <c r="P46" s="18">
        <f t="shared" si="56"/>
        <v>226.47088949999997</v>
      </c>
      <c r="Q46" s="18"/>
      <c r="R46" s="18">
        <f t="shared" si="57"/>
        <v>282.98</v>
      </c>
      <c r="S46" s="18">
        <f t="shared" si="58"/>
        <v>635.71371360000001</v>
      </c>
      <c r="T46" s="18">
        <f t="shared" si="58"/>
        <v>635.71371360000001</v>
      </c>
      <c r="U46" s="18">
        <f t="shared" si="58"/>
        <v>0</v>
      </c>
      <c r="V46" s="18">
        <v>185.13</v>
      </c>
      <c r="W46" s="18">
        <v>2314.4699999999998</v>
      </c>
      <c r="X46" s="18">
        <f t="shared" si="65"/>
        <v>428.47783109999995</v>
      </c>
      <c r="Y46" s="18">
        <f t="shared" si="59"/>
        <v>428.47783109999995</v>
      </c>
      <c r="Z46" s="18"/>
      <c r="AA46" s="18">
        <v>97.85</v>
      </c>
      <c r="AB46" s="18">
        <v>2407.0500000000002</v>
      </c>
      <c r="AC46" s="18">
        <f t="shared" si="66"/>
        <v>235.5298425</v>
      </c>
      <c r="AD46" s="18">
        <f t="shared" si="67"/>
        <v>235.5298425</v>
      </c>
      <c r="AE46" s="18"/>
      <c r="AF46" s="18">
        <f t="shared" si="60"/>
        <v>282.98</v>
      </c>
      <c r="AG46" s="18">
        <f t="shared" si="61"/>
        <v>664.00767359999998</v>
      </c>
      <c r="AH46" s="18">
        <f t="shared" si="61"/>
        <v>664.00767359999998</v>
      </c>
      <c r="AI46" s="18">
        <f t="shared" si="61"/>
        <v>0</v>
      </c>
      <c r="AJ46" s="19"/>
      <c r="AK46" s="19"/>
    </row>
    <row r="47" spans="1:37" ht="31.2" x14ac:dyDescent="0.3">
      <c r="A47" s="16" t="s">
        <v>75</v>
      </c>
      <c r="B47" s="20" t="s">
        <v>76</v>
      </c>
      <c r="C47" s="26">
        <v>1242.1399999999999</v>
      </c>
      <c r="D47" s="18">
        <v>2210.5700000000002</v>
      </c>
      <c r="E47" s="18">
        <f t="shared" si="62"/>
        <v>2745.8374197999997</v>
      </c>
      <c r="F47" s="18">
        <f t="shared" si="54"/>
        <v>2745.8374197999997</v>
      </c>
      <c r="G47" s="18"/>
      <c r="H47" s="18">
        <v>785.91</v>
      </c>
      <c r="I47" s="18">
        <v>2210.5700000000002</v>
      </c>
      <c r="J47" s="18">
        <f t="shared" si="63"/>
        <v>1737.3090686999999</v>
      </c>
      <c r="K47" s="18">
        <f t="shared" si="55"/>
        <v>1737.3090686999999</v>
      </c>
      <c r="L47" s="18"/>
      <c r="M47" s="18">
        <v>456.23</v>
      </c>
      <c r="N47" s="18">
        <v>2314.4699999999998</v>
      </c>
      <c r="O47" s="18">
        <f t="shared" si="64"/>
        <v>1055.9306480999999</v>
      </c>
      <c r="P47" s="18">
        <f t="shared" si="56"/>
        <v>1055.9306480999999</v>
      </c>
      <c r="Q47" s="18"/>
      <c r="R47" s="18">
        <f t="shared" si="57"/>
        <v>1242.1399999999999</v>
      </c>
      <c r="S47" s="18">
        <f t="shared" si="58"/>
        <v>2793.2397167999998</v>
      </c>
      <c r="T47" s="18">
        <f t="shared" si="58"/>
        <v>2793.2397167999998</v>
      </c>
      <c r="U47" s="18">
        <f t="shared" si="58"/>
        <v>0</v>
      </c>
      <c r="V47" s="18">
        <v>785.91</v>
      </c>
      <c r="W47" s="18">
        <v>2314.4699999999998</v>
      </c>
      <c r="X47" s="18">
        <f t="shared" si="65"/>
        <v>1818.9651176999998</v>
      </c>
      <c r="Y47" s="18">
        <f t="shared" si="59"/>
        <v>1818.9651176999998</v>
      </c>
      <c r="Z47" s="18"/>
      <c r="AA47" s="18">
        <v>456.23</v>
      </c>
      <c r="AB47" s="18">
        <v>2407.0500000000002</v>
      </c>
      <c r="AC47" s="18">
        <f t="shared" si="66"/>
        <v>1098.1684215000002</v>
      </c>
      <c r="AD47" s="18">
        <f t="shared" si="67"/>
        <v>1098.1684215000002</v>
      </c>
      <c r="AE47" s="18"/>
      <c r="AF47" s="18">
        <f t="shared" si="60"/>
        <v>1242.1399999999999</v>
      </c>
      <c r="AG47" s="18">
        <f t="shared" si="61"/>
        <v>2917.1335392000001</v>
      </c>
      <c r="AH47" s="18">
        <f t="shared" si="61"/>
        <v>2917.1335392000001</v>
      </c>
      <c r="AI47" s="18">
        <f t="shared" si="61"/>
        <v>0</v>
      </c>
      <c r="AJ47" s="19"/>
      <c r="AK47" s="19"/>
    </row>
    <row r="48" spans="1:37" ht="31.2" x14ac:dyDescent="0.3">
      <c r="A48" s="16" t="s">
        <v>77</v>
      </c>
      <c r="B48" s="20" t="s">
        <v>78</v>
      </c>
      <c r="C48" s="26">
        <v>1056.3200000000002</v>
      </c>
      <c r="D48" s="18">
        <v>2210.5700000000002</v>
      </c>
      <c r="E48" s="18">
        <f t="shared" si="62"/>
        <v>2335.0693024000002</v>
      </c>
      <c r="F48" s="18">
        <f t="shared" si="54"/>
        <v>2335.0693024000002</v>
      </c>
      <c r="G48" s="18"/>
      <c r="H48" s="18">
        <v>643.33000000000004</v>
      </c>
      <c r="I48" s="18">
        <v>2210.5700000000002</v>
      </c>
      <c r="J48" s="18">
        <f t="shared" si="63"/>
        <v>1422.1259981000003</v>
      </c>
      <c r="K48" s="18">
        <f t="shared" si="55"/>
        <v>1422.1259981000003</v>
      </c>
      <c r="L48" s="18"/>
      <c r="M48" s="18">
        <v>412.99</v>
      </c>
      <c r="N48" s="18">
        <v>2314.4699999999998</v>
      </c>
      <c r="O48" s="18">
        <f t="shared" si="64"/>
        <v>955.85296529999994</v>
      </c>
      <c r="P48" s="18">
        <f t="shared" si="56"/>
        <v>955.85296529999994</v>
      </c>
      <c r="Q48" s="18"/>
      <c r="R48" s="18">
        <f t="shared" si="57"/>
        <v>1056.3200000000002</v>
      </c>
      <c r="S48" s="18">
        <f t="shared" si="58"/>
        <v>2377.9789634000003</v>
      </c>
      <c r="T48" s="18">
        <f t="shared" si="58"/>
        <v>2377.9789634000003</v>
      </c>
      <c r="U48" s="18">
        <f t="shared" si="58"/>
        <v>0</v>
      </c>
      <c r="V48" s="18">
        <v>643.33000000000004</v>
      </c>
      <c r="W48" s="18">
        <v>2314.4699999999998</v>
      </c>
      <c r="X48" s="18">
        <f t="shared" si="65"/>
        <v>1488.9679850999999</v>
      </c>
      <c r="Y48" s="18">
        <f t="shared" si="59"/>
        <v>1488.9679850999999</v>
      </c>
      <c r="Z48" s="18"/>
      <c r="AA48" s="18">
        <v>412.99</v>
      </c>
      <c r="AB48" s="18">
        <v>2407.0500000000002</v>
      </c>
      <c r="AC48" s="18">
        <f t="shared" si="66"/>
        <v>994.08757950000006</v>
      </c>
      <c r="AD48" s="18">
        <f t="shared" si="67"/>
        <v>994.08757950000006</v>
      </c>
      <c r="AE48" s="18"/>
      <c r="AF48" s="18">
        <f t="shared" si="60"/>
        <v>1056.3200000000002</v>
      </c>
      <c r="AG48" s="18">
        <f t="shared" si="61"/>
        <v>2483.0555645999998</v>
      </c>
      <c r="AH48" s="18">
        <f t="shared" si="61"/>
        <v>2483.0555645999998</v>
      </c>
      <c r="AI48" s="18">
        <f t="shared" si="61"/>
        <v>0</v>
      </c>
      <c r="AJ48" s="19"/>
      <c r="AK48" s="19"/>
    </row>
    <row r="49" spans="1:37" ht="31.2" x14ac:dyDescent="0.3">
      <c r="A49" s="16" t="s">
        <v>79</v>
      </c>
      <c r="B49" s="20" t="s">
        <v>80</v>
      </c>
      <c r="C49" s="26">
        <v>1895.98</v>
      </c>
      <c r="D49" s="18">
        <v>2210.5700000000002</v>
      </c>
      <c r="E49" s="18">
        <f t="shared" si="62"/>
        <v>4191.1965086</v>
      </c>
      <c r="F49" s="18">
        <f t="shared" si="54"/>
        <v>4191.1965086</v>
      </c>
      <c r="G49" s="18"/>
      <c r="H49" s="18">
        <v>1130.99</v>
      </c>
      <c r="I49" s="18">
        <v>2210.5700000000002</v>
      </c>
      <c r="J49" s="18">
        <f t="shared" si="63"/>
        <v>2500.1325643</v>
      </c>
      <c r="K49" s="18">
        <f t="shared" si="55"/>
        <v>2500.1325643</v>
      </c>
      <c r="L49" s="18"/>
      <c r="M49" s="18">
        <v>764.99</v>
      </c>
      <c r="N49" s="18">
        <v>2314.4699999999998</v>
      </c>
      <c r="O49" s="18">
        <f t="shared" si="64"/>
        <v>1770.5464053000001</v>
      </c>
      <c r="P49" s="18">
        <f t="shared" si="56"/>
        <v>1770.5464053000001</v>
      </c>
      <c r="Q49" s="18"/>
      <c r="R49" s="18">
        <f t="shared" si="57"/>
        <v>1895.98</v>
      </c>
      <c r="S49" s="18">
        <f t="shared" si="58"/>
        <v>4270.6789695999996</v>
      </c>
      <c r="T49" s="18">
        <f t="shared" si="58"/>
        <v>4270.6789695999996</v>
      </c>
      <c r="U49" s="18">
        <f t="shared" si="58"/>
        <v>0</v>
      </c>
      <c r="V49" s="18">
        <v>1130.99</v>
      </c>
      <c r="W49" s="18">
        <v>2314.4699999999998</v>
      </c>
      <c r="X49" s="18">
        <f t="shared" si="65"/>
        <v>2617.6424252999996</v>
      </c>
      <c r="Y49" s="18">
        <f t="shared" si="59"/>
        <v>2617.6424252999996</v>
      </c>
      <c r="Z49" s="18"/>
      <c r="AA49" s="18">
        <v>764.99</v>
      </c>
      <c r="AB49" s="18">
        <v>2407.0500000000002</v>
      </c>
      <c r="AC49" s="18">
        <f t="shared" si="66"/>
        <v>1841.3691795</v>
      </c>
      <c r="AD49" s="18">
        <f t="shared" si="67"/>
        <v>1841.3691795</v>
      </c>
      <c r="AE49" s="18"/>
      <c r="AF49" s="18">
        <f t="shared" si="60"/>
        <v>1895.98</v>
      </c>
      <c r="AG49" s="18">
        <f t="shared" si="61"/>
        <v>4459.0116048</v>
      </c>
      <c r="AH49" s="18">
        <f t="shared" si="61"/>
        <v>4459.0116048</v>
      </c>
      <c r="AI49" s="18">
        <f t="shared" si="61"/>
        <v>0</v>
      </c>
      <c r="AJ49" s="19"/>
      <c r="AK49" s="19"/>
    </row>
    <row r="50" spans="1:37" ht="31.2" x14ac:dyDescent="0.3">
      <c r="A50" s="16" t="s">
        <v>81</v>
      </c>
      <c r="B50" s="20" t="s">
        <v>82</v>
      </c>
      <c r="C50" s="26">
        <v>1636.53</v>
      </c>
      <c r="D50" s="18">
        <v>2210.5700000000002</v>
      </c>
      <c r="E50" s="18">
        <f t="shared" si="62"/>
        <v>3617.6641221000004</v>
      </c>
      <c r="F50" s="18">
        <f t="shared" si="54"/>
        <v>3617.6641221000004</v>
      </c>
      <c r="G50" s="18"/>
      <c r="H50" s="18">
        <v>941.75</v>
      </c>
      <c r="I50" s="18">
        <v>2210.5700000000002</v>
      </c>
      <c r="J50" s="18">
        <f t="shared" si="63"/>
        <v>2081.8042975000003</v>
      </c>
      <c r="K50" s="18">
        <f t="shared" si="55"/>
        <v>2081.8042975000003</v>
      </c>
      <c r="L50" s="18"/>
      <c r="M50" s="18">
        <v>694.78</v>
      </c>
      <c r="N50" s="18">
        <v>2314.4699999999998</v>
      </c>
      <c r="O50" s="18">
        <f t="shared" si="64"/>
        <v>1608.0474665999998</v>
      </c>
      <c r="P50" s="18">
        <f t="shared" si="56"/>
        <v>1608.0474665999998</v>
      </c>
      <c r="Q50" s="18"/>
      <c r="R50" s="18">
        <f t="shared" si="57"/>
        <v>1636.53</v>
      </c>
      <c r="S50" s="18">
        <f t="shared" si="58"/>
        <v>3689.8517640999999</v>
      </c>
      <c r="T50" s="18">
        <f t="shared" si="58"/>
        <v>3689.8517640999999</v>
      </c>
      <c r="U50" s="18">
        <f t="shared" si="58"/>
        <v>0</v>
      </c>
      <c r="V50" s="18">
        <v>941.75</v>
      </c>
      <c r="W50" s="18">
        <v>2314.4699999999998</v>
      </c>
      <c r="X50" s="18">
        <f t="shared" si="65"/>
        <v>2179.6521224999997</v>
      </c>
      <c r="Y50" s="18">
        <f t="shared" si="59"/>
        <v>2179.6521224999997</v>
      </c>
      <c r="Z50" s="18"/>
      <c r="AA50" s="18">
        <v>694.78</v>
      </c>
      <c r="AB50" s="18">
        <v>2407.0500000000002</v>
      </c>
      <c r="AC50" s="18">
        <f t="shared" si="66"/>
        <v>1672.370199</v>
      </c>
      <c r="AD50" s="18">
        <f t="shared" si="67"/>
        <v>1672.370199</v>
      </c>
      <c r="AE50" s="18"/>
      <c r="AF50" s="18">
        <f t="shared" si="60"/>
        <v>1636.53</v>
      </c>
      <c r="AG50" s="18">
        <f t="shared" si="61"/>
        <v>3852.0223214999996</v>
      </c>
      <c r="AH50" s="18">
        <f t="shared" si="61"/>
        <v>3852.0223214999996</v>
      </c>
      <c r="AI50" s="18">
        <f t="shared" si="61"/>
        <v>0</v>
      </c>
      <c r="AJ50" s="19"/>
      <c r="AK50" s="19"/>
    </row>
    <row r="51" spans="1:37" ht="31.2" x14ac:dyDescent="0.3">
      <c r="A51" s="16" t="s">
        <v>83</v>
      </c>
      <c r="B51" s="20" t="s">
        <v>84</v>
      </c>
      <c r="C51" s="26">
        <v>3810.65</v>
      </c>
      <c r="D51" s="18">
        <v>2210.5700000000002</v>
      </c>
      <c r="E51" s="18">
        <f t="shared" si="62"/>
        <v>8423.7085705000009</v>
      </c>
      <c r="F51" s="18">
        <f t="shared" si="54"/>
        <v>8423.7085705000009</v>
      </c>
      <c r="G51" s="18"/>
      <c r="H51" s="18">
        <v>2346.69</v>
      </c>
      <c r="I51" s="18">
        <v>2210.5700000000002</v>
      </c>
      <c r="J51" s="18">
        <f t="shared" si="63"/>
        <v>5187.5225133000004</v>
      </c>
      <c r="K51" s="18">
        <f t="shared" si="55"/>
        <v>5187.5225133000004</v>
      </c>
      <c r="L51" s="18"/>
      <c r="M51" s="18">
        <v>1463.96</v>
      </c>
      <c r="N51" s="18">
        <v>2314.4699999999998</v>
      </c>
      <c r="O51" s="18">
        <f t="shared" si="64"/>
        <v>3388.2915011999999</v>
      </c>
      <c r="P51" s="18">
        <f t="shared" si="56"/>
        <v>3388.2915011999999</v>
      </c>
      <c r="Q51" s="18"/>
      <c r="R51" s="18">
        <f t="shared" si="57"/>
        <v>3810.65</v>
      </c>
      <c r="S51" s="18">
        <f t="shared" si="58"/>
        <v>8575.8140144999998</v>
      </c>
      <c r="T51" s="18">
        <f t="shared" si="58"/>
        <v>8575.8140144999998</v>
      </c>
      <c r="U51" s="18">
        <f t="shared" si="58"/>
        <v>0</v>
      </c>
      <c r="V51" s="18">
        <v>2346.69</v>
      </c>
      <c r="W51" s="18">
        <v>2314.4699999999998</v>
      </c>
      <c r="X51" s="18">
        <f t="shared" si="65"/>
        <v>5431.3436043000002</v>
      </c>
      <c r="Y51" s="18">
        <f t="shared" si="59"/>
        <v>5431.3436043000002</v>
      </c>
      <c r="Z51" s="18"/>
      <c r="AA51" s="18">
        <v>1463.96</v>
      </c>
      <c r="AB51" s="18">
        <v>2407.0500000000002</v>
      </c>
      <c r="AC51" s="18">
        <f t="shared" si="66"/>
        <v>3523.8249180000007</v>
      </c>
      <c r="AD51" s="18">
        <f t="shared" si="67"/>
        <v>3523.8249180000007</v>
      </c>
      <c r="AE51" s="18"/>
      <c r="AF51" s="18">
        <f t="shared" si="60"/>
        <v>3810.65</v>
      </c>
      <c r="AG51" s="18">
        <f t="shared" si="61"/>
        <v>8955.1685223000004</v>
      </c>
      <c r="AH51" s="18">
        <f t="shared" si="61"/>
        <v>8955.1685223000004</v>
      </c>
      <c r="AI51" s="18">
        <f t="shared" si="61"/>
        <v>0</v>
      </c>
      <c r="AJ51" s="19"/>
      <c r="AK51" s="19"/>
    </row>
    <row r="52" spans="1:37" ht="31.2" x14ac:dyDescent="0.3">
      <c r="A52" s="16" t="s">
        <v>85</v>
      </c>
      <c r="B52" s="20" t="s">
        <v>86</v>
      </c>
      <c r="C52" s="26">
        <v>1053.25</v>
      </c>
      <c r="D52" s="18">
        <v>2210.5700000000002</v>
      </c>
      <c r="E52" s="18">
        <f t="shared" si="62"/>
        <v>2328.2828525</v>
      </c>
      <c r="F52" s="18">
        <f t="shared" si="54"/>
        <v>2328.2828525</v>
      </c>
      <c r="G52" s="18"/>
      <c r="H52" s="18">
        <v>687.52</v>
      </c>
      <c r="I52" s="18">
        <v>2210.5700000000002</v>
      </c>
      <c r="J52" s="18">
        <f t="shared" si="63"/>
        <v>1519.8110864000002</v>
      </c>
      <c r="K52" s="18">
        <f t="shared" si="55"/>
        <v>1519.8110864000002</v>
      </c>
      <c r="L52" s="18"/>
      <c r="M52" s="18">
        <v>365.73</v>
      </c>
      <c r="N52" s="18">
        <v>2314.4699999999998</v>
      </c>
      <c r="O52" s="18">
        <f t="shared" si="64"/>
        <v>846.47111309999991</v>
      </c>
      <c r="P52" s="18">
        <f t="shared" si="56"/>
        <v>846.47111309999991</v>
      </c>
      <c r="Q52" s="18"/>
      <c r="R52" s="18">
        <f t="shared" si="57"/>
        <v>1053.25</v>
      </c>
      <c r="S52" s="18">
        <f t="shared" si="58"/>
        <v>2366.2821995000004</v>
      </c>
      <c r="T52" s="18">
        <f t="shared" si="58"/>
        <v>2366.2821995000004</v>
      </c>
      <c r="U52" s="18">
        <f t="shared" si="58"/>
        <v>0</v>
      </c>
      <c r="V52" s="18">
        <v>687.52</v>
      </c>
      <c r="W52" s="18">
        <v>2314.4699999999998</v>
      </c>
      <c r="X52" s="18">
        <f t="shared" si="65"/>
        <v>1591.2444143999999</v>
      </c>
      <c r="Y52" s="18">
        <f t="shared" si="59"/>
        <v>1591.2444143999999</v>
      </c>
      <c r="Z52" s="18"/>
      <c r="AA52" s="18">
        <v>365.73</v>
      </c>
      <c r="AB52" s="18">
        <v>2407.0500000000002</v>
      </c>
      <c r="AC52" s="18">
        <f t="shared" si="66"/>
        <v>880.33039650000012</v>
      </c>
      <c r="AD52" s="18">
        <f t="shared" si="67"/>
        <v>880.33039650000012</v>
      </c>
      <c r="AE52" s="18"/>
      <c r="AF52" s="18">
        <f t="shared" si="60"/>
        <v>1053.25</v>
      </c>
      <c r="AG52" s="18">
        <f t="shared" si="61"/>
        <v>2471.5748109000001</v>
      </c>
      <c r="AH52" s="18">
        <f t="shared" si="61"/>
        <v>2471.5748109000001</v>
      </c>
      <c r="AI52" s="18">
        <f t="shared" si="61"/>
        <v>0</v>
      </c>
      <c r="AJ52" s="19"/>
      <c r="AK52" s="19"/>
    </row>
    <row r="53" spans="1:37" ht="31.2" x14ac:dyDescent="0.3">
      <c r="A53" s="16" t="s">
        <v>87</v>
      </c>
      <c r="B53" s="20" t="s">
        <v>88</v>
      </c>
      <c r="C53" s="26">
        <v>393.78</v>
      </c>
      <c r="D53" s="18">
        <v>2210.5700000000002</v>
      </c>
      <c r="E53" s="18">
        <f t="shared" si="62"/>
        <v>870.47825460000001</v>
      </c>
      <c r="F53" s="18">
        <f t="shared" si="54"/>
        <v>870.47825460000001</v>
      </c>
      <c r="G53" s="18"/>
      <c r="H53" s="18">
        <v>199.51</v>
      </c>
      <c r="I53" s="18">
        <v>2210.5700000000002</v>
      </c>
      <c r="J53" s="18">
        <f t="shared" si="63"/>
        <v>441.03082070000005</v>
      </c>
      <c r="K53" s="18">
        <f t="shared" si="55"/>
        <v>441.03082070000005</v>
      </c>
      <c r="L53" s="18"/>
      <c r="M53" s="18">
        <v>194.27</v>
      </c>
      <c r="N53" s="18">
        <v>2314.4699999999998</v>
      </c>
      <c r="O53" s="18">
        <f t="shared" si="64"/>
        <v>449.63208689999999</v>
      </c>
      <c r="P53" s="18">
        <f t="shared" si="56"/>
        <v>449.63208689999999</v>
      </c>
      <c r="Q53" s="18"/>
      <c r="R53" s="18">
        <f t="shared" si="57"/>
        <v>393.78</v>
      </c>
      <c r="S53" s="18">
        <f t="shared" si="58"/>
        <v>890.66290760000004</v>
      </c>
      <c r="T53" s="18">
        <f t="shared" si="58"/>
        <v>890.66290760000004</v>
      </c>
      <c r="U53" s="18">
        <f t="shared" si="58"/>
        <v>0</v>
      </c>
      <c r="V53" s="18">
        <v>199.51</v>
      </c>
      <c r="W53" s="18">
        <v>2314.4699999999998</v>
      </c>
      <c r="X53" s="18">
        <f t="shared" si="65"/>
        <v>461.75990969999998</v>
      </c>
      <c r="Y53" s="18">
        <f t="shared" si="59"/>
        <v>461.75990969999998</v>
      </c>
      <c r="Z53" s="18"/>
      <c r="AA53" s="18">
        <v>194.27</v>
      </c>
      <c r="AB53" s="18">
        <v>2407.0500000000002</v>
      </c>
      <c r="AC53" s="18">
        <f t="shared" si="66"/>
        <v>467.61760350000009</v>
      </c>
      <c r="AD53" s="18">
        <f t="shared" si="67"/>
        <v>467.61760350000009</v>
      </c>
      <c r="AE53" s="18"/>
      <c r="AF53" s="18">
        <f t="shared" si="60"/>
        <v>393.78</v>
      </c>
      <c r="AG53" s="18">
        <f t="shared" si="61"/>
        <v>929.37751320000007</v>
      </c>
      <c r="AH53" s="18">
        <f t="shared" si="61"/>
        <v>929.37751320000007</v>
      </c>
      <c r="AI53" s="18">
        <f t="shared" si="61"/>
        <v>0</v>
      </c>
      <c r="AJ53" s="19"/>
      <c r="AK53" s="19"/>
    </row>
    <row r="54" spans="1:37" ht="31.2" x14ac:dyDescent="0.3">
      <c r="A54" s="16" t="s">
        <v>89</v>
      </c>
      <c r="B54" s="27" t="s">
        <v>90</v>
      </c>
      <c r="C54" s="26">
        <v>4381.34</v>
      </c>
      <c r="D54" s="18">
        <v>2210.5700000000002</v>
      </c>
      <c r="E54" s="18">
        <f t="shared" si="62"/>
        <v>9685.2587638000005</v>
      </c>
      <c r="F54" s="18">
        <f t="shared" si="54"/>
        <v>9685.2587638000005</v>
      </c>
      <c r="G54" s="18"/>
      <c r="H54" s="18">
        <v>2190.67</v>
      </c>
      <c r="I54" s="18">
        <v>2210.5700000000002</v>
      </c>
      <c r="J54" s="18">
        <f t="shared" si="63"/>
        <v>4842.6293819000002</v>
      </c>
      <c r="K54" s="18">
        <f t="shared" si="55"/>
        <v>4842.6293819000002</v>
      </c>
      <c r="L54" s="18"/>
      <c r="M54" s="18">
        <v>2190.67</v>
      </c>
      <c r="N54" s="18">
        <v>2314.4699999999998</v>
      </c>
      <c r="O54" s="18">
        <f t="shared" si="64"/>
        <v>5070.2399948999991</v>
      </c>
      <c r="P54" s="18">
        <f t="shared" si="56"/>
        <v>5070.2399948999991</v>
      </c>
      <c r="Q54" s="18"/>
      <c r="R54" s="18">
        <f t="shared" si="57"/>
        <v>4381.34</v>
      </c>
      <c r="S54" s="18">
        <f t="shared" si="58"/>
        <v>9912.8693767999994</v>
      </c>
      <c r="T54" s="18">
        <f t="shared" si="58"/>
        <v>9912.8693767999994</v>
      </c>
      <c r="U54" s="18">
        <f t="shared" si="58"/>
        <v>0</v>
      </c>
      <c r="V54" s="18">
        <v>2190.67</v>
      </c>
      <c r="W54" s="18">
        <v>2314.4699999999998</v>
      </c>
      <c r="X54" s="18">
        <f t="shared" si="65"/>
        <v>5070.2399948999991</v>
      </c>
      <c r="Y54" s="18">
        <f t="shared" si="59"/>
        <v>5070.2399948999991</v>
      </c>
      <c r="Z54" s="18"/>
      <c r="AA54" s="18">
        <v>2190.67</v>
      </c>
      <c r="AB54" s="18">
        <v>2407.0500000000002</v>
      </c>
      <c r="AC54" s="18">
        <f t="shared" si="66"/>
        <v>5273.0522235000008</v>
      </c>
      <c r="AD54" s="18">
        <f t="shared" si="67"/>
        <v>5273.0522235000008</v>
      </c>
      <c r="AE54" s="18"/>
      <c r="AF54" s="18">
        <f t="shared" si="60"/>
        <v>4381.34</v>
      </c>
      <c r="AG54" s="18">
        <f t="shared" si="61"/>
        <v>10343.2922184</v>
      </c>
      <c r="AH54" s="18">
        <f t="shared" si="61"/>
        <v>10343.2922184</v>
      </c>
      <c r="AI54" s="18">
        <f t="shared" si="61"/>
        <v>0</v>
      </c>
      <c r="AJ54" s="19"/>
      <c r="AK54" s="19"/>
    </row>
    <row r="55" spans="1:37" s="15" customFormat="1" x14ac:dyDescent="0.3">
      <c r="A55" s="11" t="s">
        <v>91</v>
      </c>
      <c r="B55" s="12" t="s">
        <v>92</v>
      </c>
      <c r="C55" s="13">
        <f t="shared" ref="C55:AI55" si="68">SUM(C56:C76)</f>
        <v>28968.642</v>
      </c>
      <c r="D55" s="13"/>
      <c r="E55" s="13">
        <f t="shared" si="68"/>
        <v>64037.210945940002</v>
      </c>
      <c r="F55" s="13">
        <f t="shared" si="68"/>
        <v>63762.66920479</v>
      </c>
      <c r="G55" s="13">
        <f t="shared" si="68"/>
        <v>274.54174115000006</v>
      </c>
      <c r="H55" s="13">
        <f t="shared" si="68"/>
        <v>19886.231</v>
      </c>
      <c r="I55" s="13"/>
      <c r="J55" s="13">
        <f t="shared" si="68"/>
        <v>43959.905661670004</v>
      </c>
      <c r="K55" s="13">
        <f t="shared" si="68"/>
        <v>43792.07255556</v>
      </c>
      <c r="L55" s="13">
        <f t="shared" si="68"/>
        <v>167.83310611000002</v>
      </c>
      <c r="M55" s="13">
        <f t="shared" si="68"/>
        <v>12710.621000000001</v>
      </c>
      <c r="N55" s="13"/>
      <c r="O55" s="13">
        <f t="shared" si="68"/>
        <v>29418.350985869991</v>
      </c>
      <c r="P55" s="13">
        <f t="shared" si="68"/>
        <v>29306.626890029998</v>
      </c>
      <c r="Q55" s="13">
        <f t="shared" si="68"/>
        <v>111.72409583999999</v>
      </c>
      <c r="R55" s="13">
        <f t="shared" si="68"/>
        <v>32596.851999999999</v>
      </c>
      <c r="S55" s="13">
        <f t="shared" si="68"/>
        <v>73378.256647539994</v>
      </c>
      <c r="T55" s="13">
        <f t="shared" si="68"/>
        <v>73098.699445589999</v>
      </c>
      <c r="U55" s="13">
        <f t="shared" si="68"/>
        <v>279.55720194999998</v>
      </c>
      <c r="V55" s="13">
        <f t="shared" si="68"/>
        <v>19886.231</v>
      </c>
      <c r="W55" s="13"/>
      <c r="X55" s="13">
        <f t="shared" si="68"/>
        <v>46026.085062569997</v>
      </c>
      <c r="Y55" s="13">
        <f t="shared" si="68"/>
        <v>45850.363556760007</v>
      </c>
      <c r="Z55" s="13">
        <f t="shared" si="68"/>
        <v>175.72150581</v>
      </c>
      <c r="AA55" s="13">
        <f t="shared" si="68"/>
        <v>12710.621000000001</v>
      </c>
      <c r="AB55" s="13"/>
      <c r="AC55" s="13">
        <f t="shared" si="68"/>
        <v>30595.100278050002</v>
      </c>
      <c r="AD55" s="13">
        <f t="shared" si="68"/>
        <v>30478.907160450002</v>
      </c>
      <c r="AE55" s="13">
        <f t="shared" si="68"/>
        <v>116.19311759999999</v>
      </c>
      <c r="AF55" s="13">
        <f t="shared" si="68"/>
        <v>32596.851999999999</v>
      </c>
      <c r="AG55" s="13">
        <f t="shared" si="68"/>
        <v>76621.185340619995</v>
      </c>
      <c r="AH55" s="13">
        <f t="shared" si="68"/>
        <v>76329.270717209991</v>
      </c>
      <c r="AI55" s="13">
        <f t="shared" si="68"/>
        <v>291.91462340999999</v>
      </c>
      <c r="AJ55" s="14"/>
      <c r="AK55" s="14"/>
    </row>
    <row r="56" spans="1:37" ht="31.2" x14ac:dyDescent="0.3">
      <c r="A56" s="16" t="s">
        <v>93</v>
      </c>
      <c r="B56" s="27" t="s">
        <v>94</v>
      </c>
      <c r="C56" s="26">
        <v>2153.5299999999997</v>
      </c>
      <c r="D56" s="18">
        <v>2210.5700000000002</v>
      </c>
      <c r="E56" s="18">
        <f>C56*D56/1000</f>
        <v>4760.5288120999994</v>
      </c>
      <c r="F56" s="18">
        <f t="shared" ref="F56:F76" si="69">E56-G56</f>
        <v>4760.5288120999994</v>
      </c>
      <c r="G56" s="23"/>
      <c r="H56" s="18">
        <v>1276.6199999999999</v>
      </c>
      <c r="I56" s="18">
        <v>2210.5700000000002</v>
      </c>
      <c r="J56" s="18">
        <f t="shared" si="63"/>
        <v>2822.0578734000001</v>
      </c>
      <c r="K56" s="18">
        <f t="shared" si="55"/>
        <v>2822.0578734000001</v>
      </c>
      <c r="L56" s="18"/>
      <c r="M56" s="18">
        <v>876.91</v>
      </c>
      <c r="N56" s="18">
        <v>2314.4699999999998</v>
      </c>
      <c r="O56" s="18">
        <f t="shared" si="64"/>
        <v>2029.5818876999999</v>
      </c>
      <c r="P56" s="18">
        <f t="shared" si="56"/>
        <v>2029.5818876999999</v>
      </c>
      <c r="Q56" s="18"/>
      <c r="R56" s="18">
        <f t="shared" ref="R56:R76" si="70">H56+M56</f>
        <v>2153.5299999999997</v>
      </c>
      <c r="S56" s="18">
        <f t="shared" ref="S56:U76" si="71">J56+O56</f>
        <v>4851.6397611000002</v>
      </c>
      <c r="T56" s="18">
        <f t="shared" si="71"/>
        <v>4851.6397611000002</v>
      </c>
      <c r="U56" s="18">
        <f t="shared" si="71"/>
        <v>0</v>
      </c>
      <c r="V56" s="18">
        <v>1276.6199999999999</v>
      </c>
      <c r="W56" s="18">
        <v>2314.4699999999998</v>
      </c>
      <c r="X56" s="18">
        <f t="shared" si="65"/>
        <v>2954.6986913999995</v>
      </c>
      <c r="Y56" s="18">
        <f t="shared" si="59"/>
        <v>2954.6986913999995</v>
      </c>
      <c r="Z56" s="18"/>
      <c r="AA56" s="18">
        <v>876.91</v>
      </c>
      <c r="AB56" s="18">
        <v>2407.0500000000002</v>
      </c>
      <c r="AC56" s="18">
        <f t="shared" si="66"/>
        <v>2110.7662154999998</v>
      </c>
      <c r="AD56" s="18">
        <f t="shared" si="67"/>
        <v>2110.7662154999998</v>
      </c>
      <c r="AE56" s="18"/>
      <c r="AF56" s="18">
        <f t="shared" ref="AF56:AF76" si="72">V56+AA56</f>
        <v>2153.5299999999997</v>
      </c>
      <c r="AG56" s="18">
        <f t="shared" ref="AG56:AI75" si="73">X56+AC56</f>
        <v>5065.4649068999988</v>
      </c>
      <c r="AH56" s="18">
        <f t="shared" si="73"/>
        <v>5065.4649068999988</v>
      </c>
      <c r="AI56" s="18">
        <f t="shared" si="73"/>
        <v>0</v>
      </c>
      <c r="AJ56" s="19"/>
      <c r="AK56" s="19"/>
    </row>
    <row r="57" spans="1:37" ht="31.2" x14ac:dyDescent="0.3">
      <c r="A57" s="16" t="s">
        <v>95</v>
      </c>
      <c r="B57" s="27" t="s">
        <v>96</v>
      </c>
      <c r="C57" s="26">
        <v>1260.92</v>
      </c>
      <c r="D57" s="18">
        <v>2210.5700000000002</v>
      </c>
      <c r="E57" s="18">
        <f t="shared" si="62"/>
        <v>2787.3519244000004</v>
      </c>
      <c r="F57" s="18">
        <f t="shared" si="69"/>
        <v>2787.3519244000004</v>
      </c>
      <c r="G57" s="18"/>
      <c r="H57" s="18">
        <v>800.67</v>
      </c>
      <c r="I57" s="18">
        <v>2210.5700000000002</v>
      </c>
      <c r="J57" s="18">
        <f t="shared" si="63"/>
        <v>1769.9370819000001</v>
      </c>
      <c r="K57" s="18">
        <f t="shared" si="55"/>
        <v>1769.9370819000001</v>
      </c>
      <c r="L57" s="18"/>
      <c r="M57" s="18">
        <v>460.25</v>
      </c>
      <c r="N57" s="18">
        <v>2314.4699999999998</v>
      </c>
      <c r="O57" s="18">
        <f t="shared" si="64"/>
        <v>1065.2348175</v>
      </c>
      <c r="P57" s="18">
        <f t="shared" si="56"/>
        <v>1065.2348175</v>
      </c>
      <c r="Q57" s="18"/>
      <c r="R57" s="18">
        <f t="shared" si="70"/>
        <v>1260.92</v>
      </c>
      <c r="S57" s="18">
        <f t="shared" si="71"/>
        <v>2835.1718994000003</v>
      </c>
      <c r="T57" s="18">
        <f t="shared" si="71"/>
        <v>2835.1718994000003</v>
      </c>
      <c r="U57" s="18">
        <f t="shared" si="71"/>
        <v>0</v>
      </c>
      <c r="V57" s="18">
        <v>800.67</v>
      </c>
      <c r="W57" s="18">
        <v>2314.4699999999998</v>
      </c>
      <c r="X57" s="18">
        <f t="shared" si="65"/>
        <v>1853.1266948999998</v>
      </c>
      <c r="Y57" s="18">
        <f t="shared" si="59"/>
        <v>1853.1266948999998</v>
      </c>
      <c r="Z57" s="18"/>
      <c r="AA57" s="18">
        <v>460.25</v>
      </c>
      <c r="AB57" s="18">
        <v>2407.0500000000002</v>
      </c>
      <c r="AC57" s="18">
        <f t="shared" si="66"/>
        <v>1107.8447625000001</v>
      </c>
      <c r="AD57" s="18">
        <f t="shared" si="67"/>
        <v>1107.8447625000001</v>
      </c>
      <c r="AE57" s="18"/>
      <c r="AF57" s="18">
        <f t="shared" si="72"/>
        <v>1260.92</v>
      </c>
      <c r="AG57" s="18">
        <f t="shared" si="73"/>
        <v>2960.9714574</v>
      </c>
      <c r="AH57" s="18">
        <f t="shared" si="73"/>
        <v>2960.9714574</v>
      </c>
      <c r="AI57" s="18">
        <f t="shared" si="73"/>
        <v>0</v>
      </c>
      <c r="AJ57" s="19"/>
      <c r="AK57" s="19"/>
    </row>
    <row r="58" spans="1:37" ht="31.2" x14ac:dyDescent="0.3">
      <c r="A58" s="16" t="s">
        <v>97</v>
      </c>
      <c r="B58" s="27" t="s">
        <v>98</v>
      </c>
      <c r="C58" s="26">
        <v>1183.9459999999999</v>
      </c>
      <c r="D58" s="18">
        <v>2210.5700000000002</v>
      </c>
      <c r="E58" s="18">
        <f>C58*D58/1000</f>
        <v>2617.1955092200001</v>
      </c>
      <c r="F58" s="18">
        <f t="shared" si="69"/>
        <v>2617.1955092200001</v>
      </c>
      <c r="G58" s="18"/>
      <c r="H58" s="18">
        <v>686.46100000000001</v>
      </c>
      <c r="I58" s="18">
        <v>2210.5700000000002</v>
      </c>
      <c r="J58" s="18">
        <f t="shared" si="63"/>
        <v>1517.4700927700003</v>
      </c>
      <c r="K58" s="18">
        <f t="shared" si="55"/>
        <v>1517.4700927700003</v>
      </c>
      <c r="L58" s="18"/>
      <c r="M58" s="18">
        <v>497.48500000000001</v>
      </c>
      <c r="N58" s="18">
        <v>2314.4699999999998</v>
      </c>
      <c r="O58" s="18">
        <f t="shared" si="64"/>
        <v>1151.4141079499998</v>
      </c>
      <c r="P58" s="18">
        <f t="shared" si="56"/>
        <v>1151.4141079499998</v>
      </c>
      <c r="Q58" s="18"/>
      <c r="R58" s="18">
        <f t="shared" si="70"/>
        <v>1183.9459999999999</v>
      </c>
      <c r="S58" s="18">
        <f t="shared" si="71"/>
        <v>2668.8842007200001</v>
      </c>
      <c r="T58" s="18">
        <f t="shared" si="71"/>
        <v>2668.8842007200001</v>
      </c>
      <c r="U58" s="18">
        <f t="shared" si="71"/>
        <v>0</v>
      </c>
      <c r="V58" s="18">
        <v>686.46100000000001</v>
      </c>
      <c r="W58" s="18">
        <v>2314.4699999999998</v>
      </c>
      <c r="X58" s="18">
        <f t="shared" si="65"/>
        <v>1588.7933906699998</v>
      </c>
      <c r="Y58" s="18">
        <f t="shared" si="59"/>
        <v>1588.7933906699998</v>
      </c>
      <c r="Z58" s="18"/>
      <c r="AA58" s="18">
        <v>497.48500000000001</v>
      </c>
      <c r="AB58" s="18">
        <v>2407.0500000000002</v>
      </c>
      <c r="AC58" s="18">
        <f t="shared" si="66"/>
        <v>1197.4712692500002</v>
      </c>
      <c r="AD58" s="18">
        <f t="shared" si="67"/>
        <v>1197.4712692500002</v>
      </c>
      <c r="AE58" s="18"/>
      <c r="AF58" s="18">
        <f t="shared" si="72"/>
        <v>1183.9459999999999</v>
      </c>
      <c r="AG58" s="18">
        <f t="shared" si="73"/>
        <v>2786.2646599199998</v>
      </c>
      <c r="AH58" s="18">
        <f t="shared" si="73"/>
        <v>2786.2646599199998</v>
      </c>
      <c r="AI58" s="18">
        <f t="shared" si="73"/>
        <v>0</v>
      </c>
      <c r="AJ58" s="19"/>
      <c r="AK58" s="19"/>
    </row>
    <row r="59" spans="1:37" ht="31.2" x14ac:dyDescent="0.3">
      <c r="A59" s="16" t="s">
        <v>99</v>
      </c>
      <c r="B59" s="27" t="s">
        <v>100</v>
      </c>
      <c r="C59" s="26">
        <v>1073.29</v>
      </c>
      <c r="D59" s="18">
        <v>2210.5700000000002</v>
      </c>
      <c r="E59" s="18">
        <f t="shared" si="62"/>
        <v>2372.5826753000001</v>
      </c>
      <c r="F59" s="18">
        <f t="shared" si="69"/>
        <v>2372.5826753000001</v>
      </c>
      <c r="G59" s="18"/>
      <c r="H59" s="18">
        <v>641.25</v>
      </c>
      <c r="I59" s="18">
        <v>2210.5700000000002</v>
      </c>
      <c r="J59" s="18">
        <f t="shared" si="63"/>
        <v>1417.5280125000002</v>
      </c>
      <c r="K59" s="18">
        <f t="shared" si="55"/>
        <v>1417.5280125000002</v>
      </c>
      <c r="L59" s="18"/>
      <c r="M59" s="18">
        <v>432.04</v>
      </c>
      <c r="N59" s="18">
        <v>2314.4699999999998</v>
      </c>
      <c r="O59" s="18">
        <f t="shared" si="64"/>
        <v>999.94361879999997</v>
      </c>
      <c r="P59" s="18">
        <f t="shared" si="56"/>
        <v>999.94361879999997</v>
      </c>
      <c r="Q59" s="18"/>
      <c r="R59" s="18">
        <f t="shared" si="70"/>
        <v>1073.29</v>
      </c>
      <c r="S59" s="18">
        <f t="shared" si="71"/>
        <v>2417.4716312999999</v>
      </c>
      <c r="T59" s="18">
        <f t="shared" si="71"/>
        <v>2417.4716312999999</v>
      </c>
      <c r="U59" s="18">
        <f t="shared" si="71"/>
        <v>0</v>
      </c>
      <c r="V59" s="18">
        <v>641.25</v>
      </c>
      <c r="W59" s="18">
        <v>2314.4699999999998</v>
      </c>
      <c r="X59" s="18">
        <f t="shared" si="65"/>
        <v>1484.1538874999999</v>
      </c>
      <c r="Y59" s="18">
        <f t="shared" si="59"/>
        <v>1484.1538874999999</v>
      </c>
      <c r="Z59" s="18"/>
      <c r="AA59" s="18">
        <v>432.04</v>
      </c>
      <c r="AB59" s="18">
        <v>2407.0500000000002</v>
      </c>
      <c r="AC59" s="18">
        <f t="shared" si="66"/>
        <v>1039.9418820000001</v>
      </c>
      <c r="AD59" s="18">
        <f t="shared" si="67"/>
        <v>1039.9418820000001</v>
      </c>
      <c r="AE59" s="18"/>
      <c r="AF59" s="18">
        <f t="shared" si="72"/>
        <v>1073.29</v>
      </c>
      <c r="AG59" s="18">
        <f t="shared" si="73"/>
        <v>2524.0957694999997</v>
      </c>
      <c r="AH59" s="18">
        <f t="shared" si="73"/>
        <v>2524.0957694999997</v>
      </c>
      <c r="AI59" s="18">
        <f t="shared" si="73"/>
        <v>0</v>
      </c>
      <c r="AJ59" s="19"/>
      <c r="AK59" s="19"/>
    </row>
    <row r="60" spans="1:37" ht="31.2" x14ac:dyDescent="0.3">
      <c r="A60" s="16" t="s">
        <v>101</v>
      </c>
      <c r="B60" s="27" t="s">
        <v>102</v>
      </c>
      <c r="C60" s="26">
        <v>1021.946</v>
      </c>
      <c r="D60" s="18">
        <v>2210.5700000000002</v>
      </c>
      <c r="E60" s="18">
        <f>C60*D60/1000</f>
        <v>2259.0831692199999</v>
      </c>
      <c r="F60" s="18">
        <f t="shared" si="69"/>
        <v>2259.0831692199999</v>
      </c>
      <c r="G60" s="18"/>
      <c r="H60" s="18">
        <v>579.70000000000005</v>
      </c>
      <c r="I60" s="18">
        <v>2210.5700000000002</v>
      </c>
      <c r="J60" s="18">
        <f t="shared" si="63"/>
        <v>1281.4674290000003</v>
      </c>
      <c r="K60" s="18">
        <f t="shared" si="55"/>
        <v>1281.4674290000003</v>
      </c>
      <c r="L60" s="18"/>
      <c r="M60" s="18">
        <v>442.24599999999998</v>
      </c>
      <c r="N60" s="18">
        <v>2314.4699999999998</v>
      </c>
      <c r="O60" s="18">
        <f t="shared" si="64"/>
        <v>1023.5650996199998</v>
      </c>
      <c r="P60" s="18">
        <f t="shared" si="56"/>
        <v>1023.5650996199998</v>
      </c>
      <c r="Q60" s="18"/>
      <c r="R60" s="18">
        <f t="shared" si="70"/>
        <v>1021.946</v>
      </c>
      <c r="S60" s="18">
        <f t="shared" si="71"/>
        <v>2305.03252862</v>
      </c>
      <c r="T60" s="18">
        <f t="shared" si="71"/>
        <v>2305.03252862</v>
      </c>
      <c r="U60" s="18">
        <f t="shared" si="71"/>
        <v>0</v>
      </c>
      <c r="V60" s="18">
        <v>579.70000000000005</v>
      </c>
      <c r="W60" s="18">
        <v>2314.4699999999998</v>
      </c>
      <c r="X60" s="18">
        <f t="shared" si="65"/>
        <v>1341.698259</v>
      </c>
      <c r="Y60" s="18">
        <f t="shared" si="59"/>
        <v>1341.698259</v>
      </c>
      <c r="Z60" s="18"/>
      <c r="AA60" s="18">
        <v>442.24599999999998</v>
      </c>
      <c r="AB60" s="18">
        <v>2407.0500000000002</v>
      </c>
      <c r="AC60" s="18">
        <f t="shared" si="66"/>
        <v>1064.5082343000001</v>
      </c>
      <c r="AD60" s="18">
        <f t="shared" si="67"/>
        <v>1064.5082343000001</v>
      </c>
      <c r="AE60" s="18"/>
      <c r="AF60" s="18">
        <f t="shared" si="72"/>
        <v>1021.946</v>
      </c>
      <c r="AG60" s="18">
        <f t="shared" si="73"/>
        <v>2406.2064933000001</v>
      </c>
      <c r="AH60" s="18">
        <f t="shared" si="73"/>
        <v>2406.2064933000001</v>
      </c>
      <c r="AI60" s="18">
        <f t="shared" si="73"/>
        <v>0</v>
      </c>
      <c r="AJ60" s="19"/>
      <c r="AK60" s="19"/>
    </row>
    <row r="61" spans="1:37" ht="31.2" x14ac:dyDescent="0.3">
      <c r="A61" s="16" t="s">
        <v>103</v>
      </c>
      <c r="B61" s="27" t="s">
        <v>104</v>
      </c>
      <c r="C61" s="26">
        <v>1253.0900000000001</v>
      </c>
      <c r="D61" s="18">
        <v>2210.5700000000002</v>
      </c>
      <c r="E61" s="18">
        <f t="shared" si="62"/>
        <v>2770.0431613000005</v>
      </c>
      <c r="F61" s="18">
        <f t="shared" si="69"/>
        <v>2770.0431613000005</v>
      </c>
      <c r="G61" s="18"/>
      <c r="H61" s="18">
        <v>853.12</v>
      </c>
      <c r="I61" s="18">
        <v>2210.5700000000002</v>
      </c>
      <c r="J61" s="18">
        <f t="shared" si="63"/>
        <v>1885.8814784000001</v>
      </c>
      <c r="K61" s="18">
        <f t="shared" si="55"/>
        <v>1885.8814784000001</v>
      </c>
      <c r="L61" s="18"/>
      <c r="M61" s="18">
        <v>399.97</v>
      </c>
      <c r="N61" s="18">
        <v>2314.4699999999998</v>
      </c>
      <c r="O61" s="18">
        <f t="shared" si="64"/>
        <v>925.71856589999993</v>
      </c>
      <c r="P61" s="18">
        <f t="shared" si="56"/>
        <v>925.71856589999993</v>
      </c>
      <c r="Q61" s="18"/>
      <c r="R61" s="18">
        <f t="shared" si="70"/>
        <v>1253.0900000000001</v>
      </c>
      <c r="S61" s="18">
        <f t="shared" si="71"/>
        <v>2811.6000443000003</v>
      </c>
      <c r="T61" s="18">
        <f t="shared" si="71"/>
        <v>2811.6000443000003</v>
      </c>
      <c r="U61" s="18">
        <f t="shared" si="71"/>
        <v>0</v>
      </c>
      <c r="V61" s="18">
        <v>853.12</v>
      </c>
      <c r="W61" s="18">
        <v>2314.4699999999998</v>
      </c>
      <c r="X61" s="18">
        <f t="shared" si="65"/>
        <v>1974.5206463999998</v>
      </c>
      <c r="Y61" s="18">
        <f t="shared" si="59"/>
        <v>1974.5206463999998</v>
      </c>
      <c r="Z61" s="18"/>
      <c r="AA61" s="18">
        <v>399.97</v>
      </c>
      <c r="AB61" s="18">
        <v>2407.0500000000002</v>
      </c>
      <c r="AC61" s="18">
        <f t="shared" si="66"/>
        <v>962.74778850000018</v>
      </c>
      <c r="AD61" s="18">
        <f t="shared" si="67"/>
        <v>962.74778850000018</v>
      </c>
      <c r="AE61" s="18"/>
      <c r="AF61" s="18">
        <f t="shared" si="72"/>
        <v>1253.0900000000001</v>
      </c>
      <c r="AG61" s="18">
        <f t="shared" si="73"/>
        <v>2937.2684349000001</v>
      </c>
      <c r="AH61" s="18">
        <f t="shared" si="73"/>
        <v>2937.2684349000001</v>
      </c>
      <c r="AI61" s="18">
        <f t="shared" si="73"/>
        <v>0</v>
      </c>
      <c r="AJ61" s="19"/>
      <c r="AK61" s="19"/>
    </row>
    <row r="62" spans="1:37" ht="31.2" x14ac:dyDescent="0.3">
      <c r="A62" s="16" t="s">
        <v>105</v>
      </c>
      <c r="B62" s="27" t="s">
        <v>106</v>
      </c>
      <c r="C62" s="26">
        <v>838.91</v>
      </c>
      <c r="D62" s="18">
        <v>2210.5700000000002</v>
      </c>
      <c r="E62" s="18">
        <f t="shared" si="62"/>
        <v>1854.4692787000001</v>
      </c>
      <c r="F62" s="18">
        <f t="shared" si="69"/>
        <v>1854.4692787000001</v>
      </c>
      <c r="G62" s="18"/>
      <c r="H62" s="18">
        <v>515.30999999999995</v>
      </c>
      <c r="I62" s="18">
        <v>2210.5700000000002</v>
      </c>
      <c r="J62" s="18">
        <f t="shared" si="63"/>
        <v>1139.1288266999998</v>
      </c>
      <c r="K62" s="18">
        <f t="shared" si="55"/>
        <v>1139.1288266999998</v>
      </c>
      <c r="L62" s="18"/>
      <c r="M62" s="18">
        <v>323.60000000000002</v>
      </c>
      <c r="N62" s="18">
        <v>2314.4699999999998</v>
      </c>
      <c r="O62" s="18">
        <f t="shared" si="64"/>
        <v>748.962492</v>
      </c>
      <c r="P62" s="18">
        <f t="shared" si="56"/>
        <v>748.962492</v>
      </c>
      <c r="Q62" s="18"/>
      <c r="R62" s="18">
        <f t="shared" si="70"/>
        <v>838.91</v>
      </c>
      <c r="S62" s="18">
        <f t="shared" si="71"/>
        <v>1888.0913186999996</v>
      </c>
      <c r="T62" s="18">
        <f t="shared" si="71"/>
        <v>1888.0913186999996</v>
      </c>
      <c r="U62" s="18">
        <f t="shared" si="71"/>
        <v>0</v>
      </c>
      <c r="V62" s="18">
        <v>515.30999999999995</v>
      </c>
      <c r="W62" s="18">
        <v>2314.4699999999998</v>
      </c>
      <c r="X62" s="18">
        <f t="shared" si="65"/>
        <v>1192.6695356999996</v>
      </c>
      <c r="Y62" s="18">
        <f t="shared" si="59"/>
        <v>1192.6695356999996</v>
      </c>
      <c r="Z62" s="18"/>
      <c r="AA62" s="18">
        <v>323.60000000000002</v>
      </c>
      <c r="AB62" s="18">
        <v>2407.0500000000002</v>
      </c>
      <c r="AC62" s="18">
        <f t="shared" si="66"/>
        <v>778.92138000000011</v>
      </c>
      <c r="AD62" s="18">
        <f t="shared" si="67"/>
        <v>778.92138000000011</v>
      </c>
      <c r="AE62" s="18"/>
      <c r="AF62" s="18">
        <f t="shared" si="72"/>
        <v>838.91</v>
      </c>
      <c r="AG62" s="18">
        <f t="shared" si="73"/>
        <v>1971.5909156999996</v>
      </c>
      <c r="AH62" s="18">
        <f t="shared" si="73"/>
        <v>1971.5909156999996</v>
      </c>
      <c r="AI62" s="18">
        <f t="shared" si="73"/>
        <v>0</v>
      </c>
      <c r="AJ62" s="19"/>
      <c r="AK62" s="19"/>
    </row>
    <row r="63" spans="1:37" ht="31.2" x14ac:dyDescent="0.3">
      <c r="A63" s="16" t="s">
        <v>107</v>
      </c>
      <c r="B63" s="27" t="s">
        <v>108</v>
      </c>
      <c r="C63" s="26">
        <v>1068.54</v>
      </c>
      <c r="D63" s="18">
        <v>2210.5700000000002</v>
      </c>
      <c r="E63" s="18">
        <f t="shared" si="62"/>
        <v>2362.0824678000004</v>
      </c>
      <c r="F63" s="18">
        <f t="shared" si="69"/>
        <v>2362.0824678000004</v>
      </c>
      <c r="G63" s="18"/>
      <c r="H63" s="18">
        <v>648.23</v>
      </c>
      <c r="I63" s="18">
        <v>2210.5700000000002</v>
      </c>
      <c r="J63" s="18">
        <f t="shared" si="63"/>
        <v>1432.9577911000001</v>
      </c>
      <c r="K63" s="18">
        <f t="shared" si="55"/>
        <v>1432.9577911000001</v>
      </c>
      <c r="L63" s="18"/>
      <c r="M63" s="18">
        <v>420.31</v>
      </c>
      <c r="N63" s="18">
        <v>2314.4699999999998</v>
      </c>
      <c r="O63" s="18">
        <f t="shared" si="64"/>
        <v>972.7948856999999</v>
      </c>
      <c r="P63" s="18">
        <f t="shared" si="56"/>
        <v>972.7948856999999</v>
      </c>
      <c r="Q63" s="18"/>
      <c r="R63" s="18">
        <f t="shared" si="70"/>
        <v>1068.54</v>
      </c>
      <c r="S63" s="18">
        <f t="shared" si="71"/>
        <v>2405.7526767999998</v>
      </c>
      <c r="T63" s="18">
        <f t="shared" si="71"/>
        <v>2405.7526767999998</v>
      </c>
      <c r="U63" s="18">
        <f t="shared" si="71"/>
        <v>0</v>
      </c>
      <c r="V63" s="18">
        <v>648.23</v>
      </c>
      <c r="W63" s="18">
        <v>2314.4699999999998</v>
      </c>
      <c r="X63" s="18">
        <f t="shared" si="65"/>
        <v>1500.3088880999999</v>
      </c>
      <c r="Y63" s="18">
        <f t="shared" si="59"/>
        <v>1500.3088880999999</v>
      </c>
      <c r="Z63" s="18"/>
      <c r="AA63" s="18">
        <v>420.31</v>
      </c>
      <c r="AB63" s="18">
        <v>2407.0500000000002</v>
      </c>
      <c r="AC63" s="18">
        <f t="shared" si="66"/>
        <v>1011.7071855000002</v>
      </c>
      <c r="AD63" s="18">
        <f t="shared" si="67"/>
        <v>1011.7071855000002</v>
      </c>
      <c r="AE63" s="18"/>
      <c r="AF63" s="18">
        <f t="shared" si="72"/>
        <v>1068.54</v>
      </c>
      <c r="AG63" s="18">
        <f t="shared" si="73"/>
        <v>2512.0160735999998</v>
      </c>
      <c r="AH63" s="18">
        <f t="shared" si="73"/>
        <v>2512.0160735999998</v>
      </c>
      <c r="AI63" s="18">
        <f t="shared" si="73"/>
        <v>0</v>
      </c>
      <c r="AJ63" s="19"/>
      <c r="AK63" s="19"/>
    </row>
    <row r="64" spans="1:37" ht="31.2" x14ac:dyDescent="0.3">
      <c r="A64" s="16" t="s">
        <v>109</v>
      </c>
      <c r="B64" s="27" t="s">
        <v>110</v>
      </c>
      <c r="C64" s="26">
        <v>1142.9000000000001</v>
      </c>
      <c r="D64" s="18">
        <v>2210.5700000000002</v>
      </c>
      <c r="E64" s="18">
        <f>C64*D64/1000</f>
        <v>2526.4604530000001</v>
      </c>
      <c r="F64" s="18">
        <f t="shared" si="69"/>
        <v>2526.4604530000001</v>
      </c>
      <c r="G64" s="18"/>
      <c r="H64" s="18">
        <v>749.27</v>
      </c>
      <c r="I64" s="18">
        <v>2210.5700000000002</v>
      </c>
      <c r="J64" s="18">
        <f t="shared" si="63"/>
        <v>1656.3137839000001</v>
      </c>
      <c r="K64" s="18">
        <f t="shared" si="55"/>
        <v>1656.3137839000001</v>
      </c>
      <c r="L64" s="18"/>
      <c r="M64" s="18">
        <v>393.63</v>
      </c>
      <c r="N64" s="18">
        <v>2314.4699999999998</v>
      </c>
      <c r="O64" s="18">
        <f t="shared" si="64"/>
        <v>911.04482609999991</v>
      </c>
      <c r="P64" s="18">
        <f t="shared" si="56"/>
        <v>911.04482609999991</v>
      </c>
      <c r="Q64" s="18"/>
      <c r="R64" s="18">
        <f t="shared" si="70"/>
        <v>1142.9000000000001</v>
      </c>
      <c r="S64" s="18">
        <f t="shared" si="71"/>
        <v>2567.3586100000002</v>
      </c>
      <c r="T64" s="18">
        <f t="shared" si="71"/>
        <v>2567.3586100000002</v>
      </c>
      <c r="U64" s="18">
        <f t="shared" si="71"/>
        <v>0</v>
      </c>
      <c r="V64" s="18">
        <v>749.27</v>
      </c>
      <c r="W64" s="18">
        <v>2314.4699999999998</v>
      </c>
      <c r="X64" s="18">
        <f t="shared" si="65"/>
        <v>1734.1629368999997</v>
      </c>
      <c r="Y64" s="18">
        <f t="shared" si="59"/>
        <v>1734.1629368999997</v>
      </c>
      <c r="Z64" s="18"/>
      <c r="AA64" s="18">
        <v>393.63</v>
      </c>
      <c r="AB64" s="18">
        <v>2407.0500000000002</v>
      </c>
      <c r="AC64" s="18">
        <f t="shared" si="66"/>
        <v>947.48709150000013</v>
      </c>
      <c r="AD64" s="18">
        <f t="shared" si="67"/>
        <v>947.48709150000013</v>
      </c>
      <c r="AE64" s="18"/>
      <c r="AF64" s="18">
        <f t="shared" si="72"/>
        <v>1142.9000000000001</v>
      </c>
      <c r="AG64" s="18">
        <f t="shared" si="73"/>
        <v>2681.6500283999999</v>
      </c>
      <c r="AH64" s="18">
        <f t="shared" si="73"/>
        <v>2681.6500283999999</v>
      </c>
      <c r="AI64" s="18">
        <f t="shared" si="73"/>
        <v>0</v>
      </c>
      <c r="AJ64" s="19"/>
      <c r="AK64" s="19"/>
    </row>
    <row r="65" spans="1:37" ht="31.2" x14ac:dyDescent="0.3">
      <c r="A65" s="16" t="s">
        <v>111</v>
      </c>
      <c r="B65" s="27" t="s">
        <v>112</v>
      </c>
      <c r="C65" s="26">
        <v>1091.56</v>
      </c>
      <c r="D65" s="18">
        <v>2210.5700000000002</v>
      </c>
      <c r="E65" s="18">
        <f t="shared" si="62"/>
        <v>2412.9697891999999</v>
      </c>
      <c r="F65" s="18">
        <f t="shared" si="69"/>
        <v>2412.9697891999999</v>
      </c>
      <c r="G65" s="18"/>
      <c r="H65" s="18">
        <v>607.96</v>
      </c>
      <c r="I65" s="18">
        <v>2210.5700000000002</v>
      </c>
      <c r="J65" s="18">
        <f t="shared" si="63"/>
        <v>1343.9381372000003</v>
      </c>
      <c r="K65" s="18">
        <f t="shared" si="55"/>
        <v>1343.9381372000003</v>
      </c>
      <c r="L65" s="18"/>
      <c r="M65" s="18">
        <v>483.6</v>
      </c>
      <c r="N65" s="18">
        <v>2314.4699999999998</v>
      </c>
      <c r="O65" s="18">
        <f t="shared" si="64"/>
        <v>1119.2776920000001</v>
      </c>
      <c r="P65" s="18">
        <f t="shared" si="56"/>
        <v>1119.2776920000001</v>
      </c>
      <c r="Q65" s="18"/>
      <c r="R65" s="18">
        <f t="shared" si="70"/>
        <v>1091.56</v>
      </c>
      <c r="S65" s="18">
        <f t="shared" si="71"/>
        <v>2463.2158292000004</v>
      </c>
      <c r="T65" s="18">
        <f t="shared" si="71"/>
        <v>2463.2158292000004</v>
      </c>
      <c r="U65" s="18">
        <f t="shared" si="71"/>
        <v>0</v>
      </c>
      <c r="V65" s="18">
        <v>607.96</v>
      </c>
      <c r="W65" s="18">
        <v>2314.4699999999998</v>
      </c>
      <c r="X65" s="18">
        <f t="shared" si="65"/>
        <v>1407.1051812000001</v>
      </c>
      <c r="Y65" s="18">
        <f t="shared" si="59"/>
        <v>1407.1051812000001</v>
      </c>
      <c r="Z65" s="18"/>
      <c r="AA65" s="18">
        <v>483.6</v>
      </c>
      <c r="AB65" s="18">
        <v>2407.0500000000002</v>
      </c>
      <c r="AC65" s="18">
        <f t="shared" si="66"/>
        <v>1164.0493800000002</v>
      </c>
      <c r="AD65" s="18">
        <f t="shared" si="67"/>
        <v>1164.0493800000002</v>
      </c>
      <c r="AE65" s="18"/>
      <c r="AF65" s="18">
        <f t="shared" si="72"/>
        <v>1091.56</v>
      </c>
      <c r="AG65" s="18">
        <f t="shared" si="73"/>
        <v>2571.1545612</v>
      </c>
      <c r="AH65" s="18">
        <f t="shared" si="73"/>
        <v>2571.1545612</v>
      </c>
      <c r="AI65" s="18">
        <f t="shared" si="73"/>
        <v>0</v>
      </c>
      <c r="AJ65" s="19"/>
      <c r="AK65" s="19"/>
    </row>
    <row r="66" spans="1:37" ht="31.2" x14ac:dyDescent="0.3">
      <c r="A66" s="16" t="s">
        <v>113</v>
      </c>
      <c r="B66" s="27" t="s">
        <v>114</v>
      </c>
      <c r="C66" s="26">
        <v>858.14</v>
      </c>
      <c r="D66" s="18">
        <v>2210.5700000000002</v>
      </c>
      <c r="E66" s="18">
        <f t="shared" si="62"/>
        <v>1896.9785398000001</v>
      </c>
      <c r="F66" s="18">
        <f t="shared" si="69"/>
        <v>1896.9785398000001</v>
      </c>
      <c r="G66" s="18"/>
      <c r="H66" s="18">
        <v>525</v>
      </c>
      <c r="I66" s="18">
        <v>2210.5700000000002</v>
      </c>
      <c r="J66" s="18">
        <f t="shared" si="63"/>
        <v>1160.54925</v>
      </c>
      <c r="K66" s="18">
        <f t="shared" si="55"/>
        <v>1160.54925</v>
      </c>
      <c r="L66" s="18"/>
      <c r="M66" s="18">
        <v>333.14</v>
      </c>
      <c r="N66" s="18">
        <v>2314.4699999999998</v>
      </c>
      <c r="O66" s="18">
        <f t="shared" si="64"/>
        <v>771.0425358</v>
      </c>
      <c r="P66" s="18">
        <f t="shared" si="56"/>
        <v>771.0425358</v>
      </c>
      <c r="Q66" s="18"/>
      <c r="R66" s="18">
        <f t="shared" si="70"/>
        <v>858.14</v>
      </c>
      <c r="S66" s="18">
        <f t="shared" si="71"/>
        <v>1931.5917858</v>
      </c>
      <c r="T66" s="18">
        <f t="shared" si="71"/>
        <v>1931.5917858</v>
      </c>
      <c r="U66" s="18">
        <f t="shared" si="71"/>
        <v>0</v>
      </c>
      <c r="V66" s="18">
        <v>525</v>
      </c>
      <c r="W66" s="18">
        <v>2314.4699999999998</v>
      </c>
      <c r="X66" s="18">
        <f t="shared" si="65"/>
        <v>1215.0967499999999</v>
      </c>
      <c r="Y66" s="18">
        <f t="shared" si="59"/>
        <v>1215.0967499999999</v>
      </c>
      <c r="Z66" s="18"/>
      <c r="AA66" s="18">
        <v>333.14</v>
      </c>
      <c r="AB66" s="18">
        <v>2407.0500000000002</v>
      </c>
      <c r="AC66" s="18">
        <f t="shared" si="66"/>
        <v>801.884637</v>
      </c>
      <c r="AD66" s="18">
        <f t="shared" si="67"/>
        <v>801.884637</v>
      </c>
      <c r="AE66" s="18"/>
      <c r="AF66" s="18">
        <f t="shared" si="72"/>
        <v>858.14</v>
      </c>
      <c r="AG66" s="18">
        <f t="shared" si="73"/>
        <v>2016.9813869999998</v>
      </c>
      <c r="AH66" s="18">
        <f t="shared" si="73"/>
        <v>2016.9813869999998</v>
      </c>
      <c r="AI66" s="18">
        <f t="shared" si="73"/>
        <v>0</v>
      </c>
      <c r="AJ66" s="19"/>
      <c r="AK66" s="19"/>
    </row>
    <row r="67" spans="1:37" ht="62.4" x14ac:dyDescent="0.3">
      <c r="A67" s="16" t="s">
        <v>115</v>
      </c>
      <c r="B67" s="27" t="s">
        <v>116</v>
      </c>
      <c r="C67" s="26">
        <v>1255.3599999999999</v>
      </c>
      <c r="D67" s="18">
        <v>2210.5700000000002</v>
      </c>
      <c r="E67" s="18">
        <f t="shared" si="62"/>
        <v>2775.0611552</v>
      </c>
      <c r="F67" s="18">
        <f t="shared" si="69"/>
        <v>2775.0611552</v>
      </c>
      <c r="G67" s="18"/>
      <c r="H67" s="18">
        <v>756.54</v>
      </c>
      <c r="I67" s="18">
        <v>2210.5700000000002</v>
      </c>
      <c r="J67" s="18">
        <f t="shared" si="63"/>
        <v>1672.3846278000001</v>
      </c>
      <c r="K67" s="18">
        <f t="shared" si="55"/>
        <v>1672.3846278000001</v>
      </c>
      <c r="L67" s="18"/>
      <c r="M67" s="18">
        <v>498.82</v>
      </c>
      <c r="N67" s="18">
        <v>2314.4699999999998</v>
      </c>
      <c r="O67" s="18">
        <f t="shared" si="64"/>
        <v>1154.5039253999998</v>
      </c>
      <c r="P67" s="18">
        <f t="shared" si="56"/>
        <v>1154.5039253999998</v>
      </c>
      <c r="Q67" s="18"/>
      <c r="R67" s="18">
        <f t="shared" si="70"/>
        <v>1255.3599999999999</v>
      </c>
      <c r="S67" s="18">
        <f t="shared" si="71"/>
        <v>2826.8885531999999</v>
      </c>
      <c r="T67" s="18">
        <f t="shared" si="71"/>
        <v>2826.8885531999999</v>
      </c>
      <c r="U67" s="18">
        <f t="shared" si="71"/>
        <v>0</v>
      </c>
      <c r="V67" s="18">
        <v>756.54</v>
      </c>
      <c r="W67" s="18">
        <v>2314.4699999999998</v>
      </c>
      <c r="X67" s="18">
        <f t="shared" si="65"/>
        <v>1750.9891337999998</v>
      </c>
      <c r="Y67" s="18">
        <f t="shared" si="59"/>
        <v>1750.9891337999998</v>
      </c>
      <c r="Z67" s="18"/>
      <c r="AA67" s="18">
        <v>498.82</v>
      </c>
      <c r="AB67" s="18">
        <v>2407.0500000000002</v>
      </c>
      <c r="AC67" s="18">
        <f t="shared" si="66"/>
        <v>1200.6846810000002</v>
      </c>
      <c r="AD67" s="18">
        <f t="shared" si="67"/>
        <v>1200.6846810000002</v>
      </c>
      <c r="AE67" s="18"/>
      <c r="AF67" s="18">
        <f t="shared" si="72"/>
        <v>1255.3599999999999</v>
      </c>
      <c r="AG67" s="18">
        <f t="shared" si="73"/>
        <v>2951.6738147999999</v>
      </c>
      <c r="AH67" s="18">
        <f t="shared" si="73"/>
        <v>2951.6738147999999</v>
      </c>
      <c r="AI67" s="18">
        <f t="shared" si="73"/>
        <v>0</v>
      </c>
      <c r="AJ67" s="19"/>
      <c r="AK67" s="19"/>
    </row>
    <row r="68" spans="1:37" ht="31.2" x14ac:dyDescent="0.3">
      <c r="A68" s="16" t="s">
        <v>117</v>
      </c>
      <c r="B68" s="27" t="s">
        <v>118</v>
      </c>
      <c r="C68" s="26">
        <v>1255.1399999999999</v>
      </c>
      <c r="D68" s="18">
        <v>2210.5700000000002</v>
      </c>
      <c r="E68" s="18">
        <f t="shared" si="62"/>
        <v>2774.5748297999999</v>
      </c>
      <c r="F68" s="18">
        <f t="shared" si="69"/>
        <v>2774.5748297999999</v>
      </c>
      <c r="G68" s="18"/>
      <c r="H68" s="18">
        <v>883</v>
      </c>
      <c r="I68" s="18">
        <v>2210.5700000000002</v>
      </c>
      <c r="J68" s="18">
        <f t="shared" si="63"/>
        <v>1951.9333100000001</v>
      </c>
      <c r="K68" s="18">
        <f t="shared" si="55"/>
        <v>1951.9333100000001</v>
      </c>
      <c r="L68" s="18"/>
      <c r="M68" s="18">
        <v>372.14</v>
      </c>
      <c r="N68" s="18">
        <v>2314.4699999999998</v>
      </c>
      <c r="O68" s="18">
        <f t="shared" si="64"/>
        <v>861.30686579999997</v>
      </c>
      <c r="P68" s="18">
        <f t="shared" si="56"/>
        <v>861.30686579999997</v>
      </c>
      <c r="Q68" s="18"/>
      <c r="R68" s="18">
        <f t="shared" si="70"/>
        <v>1255.1399999999999</v>
      </c>
      <c r="S68" s="18">
        <f t="shared" si="71"/>
        <v>2813.2401758000001</v>
      </c>
      <c r="T68" s="18">
        <f t="shared" si="71"/>
        <v>2813.2401758000001</v>
      </c>
      <c r="U68" s="18">
        <f t="shared" si="71"/>
        <v>0</v>
      </c>
      <c r="V68" s="18">
        <v>883</v>
      </c>
      <c r="W68" s="18">
        <v>2314.4699999999998</v>
      </c>
      <c r="X68" s="18">
        <f t="shared" si="65"/>
        <v>2043.6770099999999</v>
      </c>
      <c r="Y68" s="18">
        <f t="shared" si="59"/>
        <v>2043.6770099999999</v>
      </c>
      <c r="Z68" s="18"/>
      <c r="AA68" s="18">
        <v>372.14</v>
      </c>
      <c r="AB68" s="18">
        <v>2407.0500000000002</v>
      </c>
      <c r="AC68" s="18">
        <f t="shared" si="66"/>
        <v>895.75958700000001</v>
      </c>
      <c r="AD68" s="18">
        <f t="shared" si="67"/>
        <v>895.75958700000001</v>
      </c>
      <c r="AE68" s="18"/>
      <c r="AF68" s="18">
        <f t="shared" si="72"/>
        <v>1255.1399999999999</v>
      </c>
      <c r="AG68" s="18">
        <f t="shared" si="73"/>
        <v>2939.4365969999999</v>
      </c>
      <c r="AH68" s="18">
        <f t="shared" si="73"/>
        <v>2939.4365969999999</v>
      </c>
      <c r="AI68" s="18">
        <f t="shared" si="73"/>
        <v>0</v>
      </c>
      <c r="AJ68" s="19"/>
      <c r="AK68" s="19"/>
    </row>
    <row r="69" spans="1:37" ht="31.2" x14ac:dyDescent="0.3">
      <c r="A69" s="16" t="s">
        <v>119</v>
      </c>
      <c r="B69" s="27" t="s">
        <v>120</v>
      </c>
      <c r="C69" s="26">
        <v>2552.7919999999999</v>
      </c>
      <c r="D69" s="18">
        <v>2210.5700000000002</v>
      </c>
      <c r="E69" s="18">
        <f t="shared" si="62"/>
        <v>5643.1254114399999</v>
      </c>
      <c r="F69" s="18">
        <f t="shared" si="69"/>
        <v>5643.1254114399999</v>
      </c>
      <c r="G69" s="18"/>
      <c r="H69" s="18">
        <v>1588.5070000000001</v>
      </c>
      <c r="I69" s="18">
        <v>2210.5700000000002</v>
      </c>
      <c r="J69" s="18">
        <f t="shared" si="63"/>
        <v>3511.5059189900007</v>
      </c>
      <c r="K69" s="18">
        <f t="shared" si="55"/>
        <v>3511.5059189900007</v>
      </c>
      <c r="L69" s="18"/>
      <c r="M69" s="18">
        <v>964.28499999999997</v>
      </c>
      <c r="N69" s="18">
        <v>2314.4699999999998</v>
      </c>
      <c r="O69" s="18">
        <f t="shared" si="64"/>
        <v>2231.8087039499997</v>
      </c>
      <c r="P69" s="18">
        <f t="shared" si="56"/>
        <v>2231.8087039499997</v>
      </c>
      <c r="Q69" s="18"/>
      <c r="R69" s="18">
        <f t="shared" si="70"/>
        <v>2552.7919999999999</v>
      </c>
      <c r="S69" s="18">
        <f t="shared" si="71"/>
        <v>5743.3146229400008</v>
      </c>
      <c r="T69" s="18">
        <f t="shared" si="71"/>
        <v>5743.3146229400008</v>
      </c>
      <c r="U69" s="18">
        <f t="shared" si="71"/>
        <v>0</v>
      </c>
      <c r="V69" s="18">
        <v>1588.5070000000001</v>
      </c>
      <c r="W69" s="18">
        <v>2314.4699999999998</v>
      </c>
      <c r="X69" s="18">
        <f t="shared" si="65"/>
        <v>3676.5517962899999</v>
      </c>
      <c r="Y69" s="18">
        <f t="shared" si="59"/>
        <v>3676.5517962899999</v>
      </c>
      <c r="Z69" s="18"/>
      <c r="AA69" s="18">
        <v>964.28499999999997</v>
      </c>
      <c r="AB69" s="18">
        <v>2407.0500000000002</v>
      </c>
      <c r="AC69" s="18">
        <f t="shared" si="66"/>
        <v>2321.0822092500002</v>
      </c>
      <c r="AD69" s="18">
        <f t="shared" si="67"/>
        <v>2321.0822092500002</v>
      </c>
      <c r="AE69" s="18"/>
      <c r="AF69" s="18">
        <f t="shared" si="72"/>
        <v>2552.7919999999999</v>
      </c>
      <c r="AG69" s="18">
        <f t="shared" si="73"/>
        <v>5997.6340055399996</v>
      </c>
      <c r="AH69" s="18">
        <f t="shared" si="73"/>
        <v>5997.6340055399996</v>
      </c>
      <c r="AI69" s="18">
        <f t="shared" si="73"/>
        <v>0</v>
      </c>
      <c r="AJ69" s="19"/>
      <c r="AK69" s="19"/>
    </row>
    <row r="70" spans="1:37" ht="31.2" x14ac:dyDescent="0.3">
      <c r="A70" s="16" t="s">
        <v>121</v>
      </c>
      <c r="B70" s="27" t="s">
        <v>122</v>
      </c>
      <c r="C70" s="26">
        <v>1374.08</v>
      </c>
      <c r="D70" s="18">
        <v>2210.5700000000002</v>
      </c>
      <c r="E70" s="18">
        <f t="shared" si="62"/>
        <v>3037.5000256000003</v>
      </c>
      <c r="F70" s="18">
        <f t="shared" si="69"/>
        <v>3037.5000256000003</v>
      </c>
      <c r="G70" s="18"/>
      <c r="H70" s="18">
        <v>900.48</v>
      </c>
      <c r="I70" s="18">
        <v>2210.5700000000002</v>
      </c>
      <c r="J70" s="18">
        <f t="shared" si="63"/>
        <v>1990.5740736000002</v>
      </c>
      <c r="K70" s="18">
        <f t="shared" si="55"/>
        <v>1990.5740736000002</v>
      </c>
      <c r="L70" s="18"/>
      <c r="M70" s="18">
        <v>473.6</v>
      </c>
      <c r="N70" s="18">
        <v>2314.4699999999998</v>
      </c>
      <c r="O70" s="18">
        <f t="shared" si="64"/>
        <v>1096.1329919999998</v>
      </c>
      <c r="P70" s="18">
        <f t="shared" si="56"/>
        <v>1096.1329919999998</v>
      </c>
      <c r="Q70" s="18"/>
      <c r="R70" s="18">
        <f t="shared" si="70"/>
        <v>1374.08</v>
      </c>
      <c r="S70" s="18">
        <f t="shared" si="71"/>
        <v>3086.7070656000001</v>
      </c>
      <c r="T70" s="18">
        <f t="shared" si="71"/>
        <v>3086.7070656000001</v>
      </c>
      <c r="U70" s="18">
        <f t="shared" si="71"/>
        <v>0</v>
      </c>
      <c r="V70" s="18">
        <v>900.48</v>
      </c>
      <c r="W70" s="18">
        <v>2314.4699999999998</v>
      </c>
      <c r="X70" s="18">
        <f t="shared" si="65"/>
        <v>2084.1339456000001</v>
      </c>
      <c r="Y70" s="18">
        <f t="shared" si="59"/>
        <v>2084.1339456000001</v>
      </c>
      <c r="Z70" s="18"/>
      <c r="AA70" s="18">
        <v>473.6</v>
      </c>
      <c r="AB70" s="18">
        <v>2407.0500000000002</v>
      </c>
      <c r="AC70" s="18">
        <f t="shared" si="66"/>
        <v>1139.9788800000001</v>
      </c>
      <c r="AD70" s="18">
        <f t="shared" si="67"/>
        <v>1139.9788800000001</v>
      </c>
      <c r="AE70" s="18"/>
      <c r="AF70" s="18">
        <f t="shared" si="72"/>
        <v>1374.08</v>
      </c>
      <c r="AG70" s="18">
        <f t="shared" si="73"/>
        <v>3224.1128256000002</v>
      </c>
      <c r="AH70" s="18">
        <f t="shared" si="73"/>
        <v>3224.1128256000002</v>
      </c>
      <c r="AI70" s="18">
        <f t="shared" si="73"/>
        <v>0</v>
      </c>
      <c r="AJ70" s="19"/>
      <c r="AK70" s="19"/>
    </row>
    <row r="71" spans="1:37" ht="31.2" x14ac:dyDescent="0.3">
      <c r="A71" s="16" t="s">
        <v>123</v>
      </c>
      <c r="B71" s="27" t="s">
        <v>124</v>
      </c>
      <c r="C71" s="26">
        <v>896.46</v>
      </c>
      <c r="D71" s="18">
        <v>2210.5700000000002</v>
      </c>
      <c r="E71" s="18">
        <f t="shared" si="62"/>
        <v>1981.6875822000004</v>
      </c>
      <c r="F71" s="18">
        <f t="shared" si="69"/>
        <v>1981.6875822000004</v>
      </c>
      <c r="G71" s="18"/>
      <c r="H71" s="18">
        <v>668.53</v>
      </c>
      <c r="I71" s="18">
        <v>2210.5700000000002</v>
      </c>
      <c r="J71" s="18">
        <f>H71*I71/1000</f>
        <v>1477.8323621</v>
      </c>
      <c r="K71" s="18">
        <f t="shared" si="55"/>
        <v>1477.8323621</v>
      </c>
      <c r="L71" s="18"/>
      <c r="M71" s="18">
        <v>227.93</v>
      </c>
      <c r="N71" s="18">
        <v>2314.4699999999998</v>
      </c>
      <c r="O71" s="18">
        <f t="shared" si="64"/>
        <v>527.53714709999997</v>
      </c>
      <c r="P71" s="18">
        <f t="shared" si="56"/>
        <v>527.53714709999997</v>
      </c>
      <c r="Q71" s="18"/>
      <c r="R71" s="18">
        <f t="shared" si="70"/>
        <v>896.46</v>
      </c>
      <c r="S71" s="18">
        <f t="shared" si="71"/>
        <v>2005.3695091999998</v>
      </c>
      <c r="T71" s="18">
        <f t="shared" si="71"/>
        <v>2005.3695091999998</v>
      </c>
      <c r="U71" s="18">
        <f t="shared" si="71"/>
        <v>0</v>
      </c>
      <c r="V71" s="18">
        <v>668.53</v>
      </c>
      <c r="W71" s="18">
        <v>2314.4699999999998</v>
      </c>
      <c r="X71" s="18">
        <f t="shared" si="65"/>
        <v>1547.2926290999999</v>
      </c>
      <c r="Y71" s="18">
        <f t="shared" si="59"/>
        <v>1547.2926290999999</v>
      </c>
      <c r="Z71" s="18"/>
      <c r="AA71" s="18">
        <v>227.93</v>
      </c>
      <c r="AB71" s="18">
        <v>2407.0500000000002</v>
      </c>
      <c r="AC71" s="18">
        <f t="shared" si="66"/>
        <v>548.63890650000008</v>
      </c>
      <c r="AD71" s="18">
        <f t="shared" si="67"/>
        <v>548.63890650000008</v>
      </c>
      <c r="AE71" s="18"/>
      <c r="AF71" s="18">
        <f t="shared" si="72"/>
        <v>896.46</v>
      </c>
      <c r="AG71" s="18">
        <f t="shared" si="73"/>
        <v>2095.9315355999997</v>
      </c>
      <c r="AH71" s="18">
        <f t="shared" si="73"/>
        <v>2095.9315355999997</v>
      </c>
      <c r="AI71" s="18">
        <f t="shared" si="73"/>
        <v>0</v>
      </c>
      <c r="AJ71" s="19"/>
      <c r="AK71" s="19"/>
    </row>
    <row r="72" spans="1:37" ht="46.8" x14ac:dyDescent="0.3">
      <c r="A72" s="16" t="s">
        <v>125</v>
      </c>
      <c r="B72" s="27" t="s">
        <v>126</v>
      </c>
      <c r="C72" s="18">
        <v>2408.2399999999998</v>
      </c>
      <c r="D72" s="18">
        <v>2210.5700000000002</v>
      </c>
      <c r="E72" s="18">
        <f t="shared" si="62"/>
        <v>5323.5830967999991</v>
      </c>
      <c r="F72" s="18">
        <f t="shared" si="69"/>
        <v>5112.9047229499993</v>
      </c>
      <c r="G72" s="18">
        <f>95.305*D72/1000</f>
        <v>210.67837385000004</v>
      </c>
      <c r="H72" s="18">
        <v>1478.56</v>
      </c>
      <c r="I72" s="18">
        <v>2210.5700000000002</v>
      </c>
      <c r="J72" s="18">
        <f t="shared" si="63"/>
        <v>3268.4603792000003</v>
      </c>
      <c r="K72" s="18">
        <f t="shared" si="55"/>
        <v>3140.19647609</v>
      </c>
      <c r="L72" s="18">
        <f>58.023*I72/1000</f>
        <v>128.26390311</v>
      </c>
      <c r="M72" s="18">
        <v>929.68</v>
      </c>
      <c r="N72" s="18">
        <v>2314.4699999999998</v>
      </c>
      <c r="O72" s="18">
        <f t="shared" si="64"/>
        <v>2151.7164695999995</v>
      </c>
      <c r="P72" s="18">
        <f t="shared" si="56"/>
        <v>2065.4283990599997</v>
      </c>
      <c r="Q72" s="18">
        <f>37.282*N72/1000</f>
        <v>86.288070539999993</v>
      </c>
      <c r="R72" s="18">
        <f t="shared" si="70"/>
        <v>2408.2399999999998</v>
      </c>
      <c r="S72" s="18">
        <f t="shared" si="71"/>
        <v>5420.1768487999998</v>
      </c>
      <c r="T72" s="18">
        <f t="shared" si="71"/>
        <v>5205.6248751499998</v>
      </c>
      <c r="U72" s="18">
        <f t="shared" si="71"/>
        <v>214.55197364999998</v>
      </c>
      <c r="V72" s="18">
        <v>1478.56</v>
      </c>
      <c r="W72" s="18">
        <v>2314.4699999999998</v>
      </c>
      <c r="X72" s="18">
        <f t="shared" si="65"/>
        <v>3422.0827631999996</v>
      </c>
      <c r="Y72" s="18">
        <f t="shared" si="59"/>
        <v>3287.7902703899995</v>
      </c>
      <c r="Z72" s="18">
        <f>58.023*W72/1000</f>
        <v>134.29249281</v>
      </c>
      <c r="AA72" s="18">
        <v>929.68</v>
      </c>
      <c r="AB72" s="18">
        <v>2407.0500000000002</v>
      </c>
      <c r="AC72" s="18">
        <f t="shared" si="66"/>
        <v>2237.7862439999999</v>
      </c>
      <c r="AD72" s="18">
        <f t="shared" si="67"/>
        <v>2148.0466059</v>
      </c>
      <c r="AE72" s="18">
        <f>37.282*AB72/1000</f>
        <v>89.739638099999993</v>
      </c>
      <c r="AF72" s="18">
        <f t="shared" si="72"/>
        <v>2408.2399999999998</v>
      </c>
      <c r="AG72" s="18">
        <f t="shared" si="73"/>
        <v>5659.869007199999</v>
      </c>
      <c r="AH72" s="18">
        <f t="shared" si="73"/>
        <v>5435.8368762899991</v>
      </c>
      <c r="AI72" s="18">
        <f t="shared" si="73"/>
        <v>224.03213090999998</v>
      </c>
      <c r="AJ72" s="19"/>
      <c r="AK72" s="19"/>
    </row>
    <row r="73" spans="1:37" ht="31.2" x14ac:dyDescent="0.3">
      <c r="A73" s="16" t="s">
        <v>127</v>
      </c>
      <c r="B73" s="27" t="s">
        <v>128</v>
      </c>
      <c r="C73" s="26">
        <v>1054.6679999999999</v>
      </c>
      <c r="D73" s="18">
        <v>2210.5700000000002</v>
      </c>
      <c r="E73" s="18">
        <f t="shared" si="62"/>
        <v>2331.4174407600003</v>
      </c>
      <c r="F73" s="18">
        <f t="shared" si="69"/>
        <v>2331.4174407600003</v>
      </c>
      <c r="G73" s="18"/>
      <c r="H73" s="18">
        <v>639.85299999999995</v>
      </c>
      <c r="I73" s="18">
        <v>2210.5700000000002</v>
      </c>
      <c r="J73" s="18">
        <f t="shared" si="63"/>
        <v>1414.43984621</v>
      </c>
      <c r="K73" s="18">
        <f t="shared" si="55"/>
        <v>1414.43984621</v>
      </c>
      <c r="L73" s="18"/>
      <c r="M73" s="18">
        <v>414.815</v>
      </c>
      <c r="N73" s="18">
        <v>2314.4699999999998</v>
      </c>
      <c r="O73" s="18">
        <f t="shared" si="64"/>
        <v>960.0768730499999</v>
      </c>
      <c r="P73" s="18">
        <f t="shared" si="56"/>
        <v>960.0768730499999</v>
      </c>
      <c r="Q73" s="18"/>
      <c r="R73" s="18">
        <f t="shared" si="70"/>
        <v>1054.6679999999999</v>
      </c>
      <c r="S73" s="18">
        <f t="shared" si="71"/>
        <v>2374.5167192600002</v>
      </c>
      <c r="T73" s="18">
        <f t="shared" si="71"/>
        <v>2374.5167192600002</v>
      </c>
      <c r="U73" s="18">
        <f t="shared" si="71"/>
        <v>0</v>
      </c>
      <c r="V73" s="18">
        <v>639.85299999999995</v>
      </c>
      <c r="W73" s="18">
        <v>2314.4699999999998</v>
      </c>
      <c r="X73" s="18">
        <f t="shared" si="65"/>
        <v>1480.9205729099999</v>
      </c>
      <c r="Y73" s="18">
        <f t="shared" si="59"/>
        <v>1480.9205729099999</v>
      </c>
      <c r="Z73" s="18"/>
      <c r="AA73" s="18">
        <v>414.815</v>
      </c>
      <c r="AB73" s="18">
        <v>2407.0500000000002</v>
      </c>
      <c r="AC73" s="18">
        <f t="shared" si="66"/>
        <v>998.48044575000006</v>
      </c>
      <c r="AD73" s="18">
        <f t="shared" si="67"/>
        <v>998.48044575000006</v>
      </c>
      <c r="AE73" s="18"/>
      <c r="AF73" s="18">
        <f t="shared" si="72"/>
        <v>1054.6679999999999</v>
      </c>
      <c r="AG73" s="18">
        <f t="shared" si="73"/>
        <v>2479.4010186599999</v>
      </c>
      <c r="AH73" s="18">
        <f t="shared" si="73"/>
        <v>2479.4010186599999</v>
      </c>
      <c r="AI73" s="18">
        <f t="shared" si="73"/>
        <v>0</v>
      </c>
      <c r="AJ73" s="19"/>
      <c r="AK73" s="19"/>
    </row>
    <row r="74" spans="1:37" ht="31.2" x14ac:dyDescent="0.3">
      <c r="A74" s="16" t="s">
        <v>129</v>
      </c>
      <c r="B74" s="27" t="s">
        <v>130</v>
      </c>
      <c r="C74" s="18">
        <v>937.3</v>
      </c>
      <c r="D74" s="18">
        <v>2210.5700000000002</v>
      </c>
      <c r="E74" s="18">
        <f t="shared" si="62"/>
        <v>2071.9672609999998</v>
      </c>
      <c r="F74" s="18">
        <f t="shared" si="69"/>
        <v>2008.1038936999998</v>
      </c>
      <c r="G74" s="18">
        <f>28.89*D74/1000</f>
        <v>63.863367300000007</v>
      </c>
      <c r="H74" s="18">
        <v>613.42999999999995</v>
      </c>
      <c r="I74" s="18">
        <v>2210.5700000000002</v>
      </c>
      <c r="J74" s="18">
        <f t="shared" si="63"/>
        <v>1356.0299550999998</v>
      </c>
      <c r="K74" s="18">
        <f t="shared" si="55"/>
        <v>1316.4607520999998</v>
      </c>
      <c r="L74" s="18">
        <f>17.9*I74/1000</f>
        <v>39.569203000000002</v>
      </c>
      <c r="M74" s="18">
        <v>323.87</v>
      </c>
      <c r="N74" s="18">
        <v>2314.4699999999998</v>
      </c>
      <c r="O74" s="18">
        <f t="shared" si="64"/>
        <v>749.58739889999993</v>
      </c>
      <c r="P74" s="18">
        <f t="shared" si="56"/>
        <v>724.15137359999994</v>
      </c>
      <c r="Q74" s="18">
        <f>10.99*N74/1000</f>
        <v>25.436025299999997</v>
      </c>
      <c r="R74" s="18">
        <f t="shared" si="70"/>
        <v>937.3</v>
      </c>
      <c r="S74" s="18">
        <f t="shared" si="71"/>
        <v>2105.617354</v>
      </c>
      <c r="T74" s="18">
        <f t="shared" si="71"/>
        <v>2040.6121256999998</v>
      </c>
      <c r="U74" s="18">
        <f t="shared" si="71"/>
        <v>65.005228299999999</v>
      </c>
      <c r="V74" s="18">
        <v>613.42999999999995</v>
      </c>
      <c r="W74" s="18">
        <v>2314.4699999999998</v>
      </c>
      <c r="X74" s="18">
        <f t="shared" si="65"/>
        <v>1419.7653320999998</v>
      </c>
      <c r="Y74" s="18">
        <f t="shared" si="59"/>
        <v>1378.3363190999999</v>
      </c>
      <c r="Z74" s="18">
        <f>17.9*W74/1000</f>
        <v>41.429012999999991</v>
      </c>
      <c r="AA74" s="18">
        <v>323.87</v>
      </c>
      <c r="AB74" s="18">
        <v>2407.0500000000002</v>
      </c>
      <c r="AC74" s="18">
        <f t="shared" si="66"/>
        <v>779.57128350000005</v>
      </c>
      <c r="AD74" s="18">
        <f t="shared" si="67"/>
        <v>753.11780400000009</v>
      </c>
      <c r="AE74" s="18">
        <f>10.99*AB74/1000</f>
        <v>26.4534795</v>
      </c>
      <c r="AF74" s="18">
        <f t="shared" si="72"/>
        <v>937.3</v>
      </c>
      <c r="AG74" s="18">
        <f t="shared" si="73"/>
        <v>2199.3366155999997</v>
      </c>
      <c r="AH74" s="18">
        <f t="shared" si="73"/>
        <v>2131.4541230999998</v>
      </c>
      <c r="AI74" s="18">
        <f t="shared" si="73"/>
        <v>67.882492499999984</v>
      </c>
      <c r="AJ74" s="19"/>
      <c r="AK74" s="19"/>
    </row>
    <row r="75" spans="1:37" ht="31.2" x14ac:dyDescent="0.3">
      <c r="A75" s="16" t="s">
        <v>131</v>
      </c>
      <c r="B75" s="27" t="s">
        <v>132</v>
      </c>
      <c r="C75" s="26">
        <v>1285.5</v>
      </c>
      <c r="D75" s="18">
        <v>2210.5700000000002</v>
      </c>
      <c r="E75" s="18">
        <f t="shared" si="62"/>
        <v>2841.6877350000004</v>
      </c>
      <c r="F75" s="18">
        <f t="shared" si="69"/>
        <v>2841.6877350000004</v>
      </c>
      <c r="G75" s="18"/>
      <c r="H75" s="18">
        <v>845.53</v>
      </c>
      <c r="I75" s="18">
        <v>2210.5700000000002</v>
      </c>
      <c r="J75" s="18">
        <f t="shared" si="63"/>
        <v>1869.1032521000002</v>
      </c>
      <c r="K75" s="18">
        <f t="shared" si="55"/>
        <v>1869.1032521000002</v>
      </c>
      <c r="L75" s="18"/>
      <c r="M75" s="18">
        <v>439.97</v>
      </c>
      <c r="N75" s="18">
        <v>2314.4699999999998</v>
      </c>
      <c r="O75" s="18">
        <f t="shared" si="64"/>
        <v>1018.2973658999999</v>
      </c>
      <c r="P75" s="18">
        <f t="shared" si="56"/>
        <v>1018.2973658999999</v>
      </c>
      <c r="Q75" s="18"/>
      <c r="R75" s="18">
        <f t="shared" si="70"/>
        <v>1285.5</v>
      </c>
      <c r="S75" s="18">
        <f t="shared" si="71"/>
        <v>2887.4006180000001</v>
      </c>
      <c r="T75" s="18">
        <f t="shared" si="71"/>
        <v>2887.4006180000001</v>
      </c>
      <c r="U75" s="18">
        <f t="shared" si="71"/>
        <v>0</v>
      </c>
      <c r="V75" s="18">
        <v>845.53</v>
      </c>
      <c r="W75" s="18">
        <v>2314.4699999999998</v>
      </c>
      <c r="X75" s="18">
        <f t="shared" si="65"/>
        <v>1956.9538190999997</v>
      </c>
      <c r="Y75" s="18">
        <f t="shared" si="59"/>
        <v>1956.9538190999997</v>
      </c>
      <c r="Z75" s="18"/>
      <c r="AA75" s="18">
        <v>439.97</v>
      </c>
      <c r="AB75" s="18">
        <v>2407.0500000000002</v>
      </c>
      <c r="AC75" s="18">
        <f t="shared" si="66"/>
        <v>1059.0297885000002</v>
      </c>
      <c r="AD75" s="18">
        <f t="shared" si="67"/>
        <v>1059.0297885000002</v>
      </c>
      <c r="AE75" s="18"/>
      <c r="AF75" s="18">
        <f t="shared" si="72"/>
        <v>1285.5</v>
      </c>
      <c r="AG75" s="18">
        <f t="shared" si="73"/>
        <v>3015.9836076000001</v>
      </c>
      <c r="AH75" s="18">
        <f t="shared" si="73"/>
        <v>3015.9836076000001</v>
      </c>
      <c r="AI75" s="18">
        <f t="shared" si="73"/>
        <v>0</v>
      </c>
      <c r="AJ75" s="19"/>
      <c r="AK75" s="19"/>
    </row>
    <row r="76" spans="1:37" ht="46.8" x14ac:dyDescent="0.3">
      <c r="A76" s="16" t="s">
        <v>133</v>
      </c>
      <c r="B76" s="27" t="s">
        <v>134</v>
      </c>
      <c r="C76" s="26">
        <v>3002.33</v>
      </c>
      <c r="D76" s="18">
        <v>2210.5700000000002</v>
      </c>
      <c r="E76" s="18">
        <f t="shared" si="62"/>
        <v>6636.8606281000002</v>
      </c>
      <c r="F76" s="18">
        <f t="shared" si="69"/>
        <v>6636.8606281000002</v>
      </c>
      <c r="G76" s="18"/>
      <c r="H76" s="18">
        <v>3628.21</v>
      </c>
      <c r="I76" s="18">
        <v>2210.5700000000002</v>
      </c>
      <c r="J76" s="18">
        <f t="shared" si="63"/>
        <v>8020.4121796999998</v>
      </c>
      <c r="K76" s="18">
        <f t="shared" si="55"/>
        <v>8020.4121796999998</v>
      </c>
      <c r="L76" s="18"/>
      <c r="M76" s="18">
        <v>3002.33</v>
      </c>
      <c r="N76" s="18">
        <v>2314.4699999999998</v>
      </c>
      <c r="O76" s="18">
        <f t="shared" si="64"/>
        <v>6948.8027150999997</v>
      </c>
      <c r="P76" s="18">
        <f t="shared" si="56"/>
        <v>6948.8027150999997</v>
      </c>
      <c r="Q76" s="18"/>
      <c r="R76" s="18">
        <f t="shared" si="70"/>
        <v>6630.54</v>
      </c>
      <c r="S76" s="18">
        <f t="shared" si="71"/>
        <v>14969.214894799999</v>
      </c>
      <c r="T76" s="18">
        <f t="shared" si="71"/>
        <v>14969.214894799999</v>
      </c>
      <c r="U76" s="18">
        <f t="shared" si="71"/>
        <v>0</v>
      </c>
      <c r="V76" s="18">
        <v>3628.21</v>
      </c>
      <c r="W76" s="18">
        <v>2314.4699999999998</v>
      </c>
      <c r="X76" s="18">
        <f t="shared" si="65"/>
        <v>8397.3831986999994</v>
      </c>
      <c r="Y76" s="18">
        <f t="shared" si="59"/>
        <v>8397.3831986999994</v>
      </c>
      <c r="Z76" s="18"/>
      <c r="AA76" s="18">
        <v>3002.33</v>
      </c>
      <c r="AB76" s="18">
        <v>2407.0500000000002</v>
      </c>
      <c r="AC76" s="18">
        <f t="shared" si="66"/>
        <v>7226.7584265000005</v>
      </c>
      <c r="AD76" s="18">
        <f t="shared" si="67"/>
        <v>7226.7584265000005</v>
      </c>
      <c r="AE76" s="18"/>
      <c r="AF76" s="18">
        <f t="shared" si="72"/>
        <v>6630.54</v>
      </c>
      <c r="AG76" s="18">
        <f t="shared" ref="AG76:AI76" si="74">X76+AC76</f>
        <v>15624.1416252</v>
      </c>
      <c r="AH76" s="18">
        <f t="shared" si="74"/>
        <v>15624.1416252</v>
      </c>
      <c r="AI76" s="18">
        <f t="shared" si="74"/>
        <v>0</v>
      </c>
      <c r="AJ76" s="19"/>
      <c r="AK76" s="19"/>
    </row>
    <row r="77" spans="1:37" s="15" customFormat="1" ht="46.8" x14ac:dyDescent="0.3">
      <c r="A77" s="11" t="s">
        <v>135</v>
      </c>
      <c r="B77" s="12" t="s">
        <v>136</v>
      </c>
      <c r="C77" s="13">
        <f>C78+C79+C80+C81+C82+C86+C87+C88+C89</f>
        <v>4868.8609999999999</v>
      </c>
      <c r="D77" s="13"/>
      <c r="E77" s="13">
        <f t="shared" ref="E77:H77" si="75">E78+E79+E80+E81+E82+E86+E87+E88+E89</f>
        <v>10762.958060770001</v>
      </c>
      <c r="F77" s="13">
        <f t="shared" si="75"/>
        <v>8325.6410535900013</v>
      </c>
      <c r="G77" s="13">
        <f t="shared" si="75"/>
        <v>2437.3170071800005</v>
      </c>
      <c r="H77" s="13">
        <f t="shared" si="75"/>
        <v>2793.7409999999995</v>
      </c>
      <c r="I77" s="13"/>
      <c r="J77" s="13">
        <f t="shared" ref="J77:M77" si="76">J78+J79+J80+J81+J82+J86+J87+J88+J89</f>
        <v>6175.7600423700005</v>
      </c>
      <c r="K77" s="13">
        <f t="shared" si="76"/>
        <v>4748.2269900500005</v>
      </c>
      <c r="L77" s="13">
        <f t="shared" si="76"/>
        <v>1427.53305232</v>
      </c>
      <c r="M77" s="13">
        <f t="shared" si="76"/>
        <v>2075.12</v>
      </c>
      <c r="N77" s="13"/>
      <c r="O77" s="13">
        <f t="shared" ref="O77:V77" si="77">O78+O79+O80+O81+O82+O86+O87+O88+O89</f>
        <v>4802.8029864</v>
      </c>
      <c r="P77" s="13">
        <f t="shared" si="77"/>
        <v>3745.5577193399986</v>
      </c>
      <c r="Q77" s="13">
        <f t="shared" si="77"/>
        <v>1057.2452670599998</v>
      </c>
      <c r="R77" s="13">
        <f t="shared" si="77"/>
        <v>4868.8609999999999</v>
      </c>
      <c r="S77" s="13">
        <f t="shared" si="77"/>
        <v>10978.563028769999</v>
      </c>
      <c r="T77" s="13">
        <f t="shared" si="77"/>
        <v>8493.7847093900018</v>
      </c>
      <c r="U77" s="13">
        <f t="shared" si="77"/>
        <v>2484.7783193800001</v>
      </c>
      <c r="V77" s="13">
        <f t="shared" si="77"/>
        <v>2793.7409999999995</v>
      </c>
      <c r="W77" s="13"/>
      <c r="X77" s="13">
        <f t="shared" ref="X77:AA77" si="78">X78+X79+X80+X81+X82+X86+X87+X88+X89</f>
        <v>6466.0297322700007</v>
      </c>
      <c r="Y77" s="13">
        <f t="shared" si="78"/>
        <v>4971.40055355</v>
      </c>
      <c r="Z77" s="13">
        <f t="shared" si="78"/>
        <v>1494.6291787199998</v>
      </c>
      <c r="AA77" s="13">
        <f t="shared" si="78"/>
        <v>2075.12</v>
      </c>
      <c r="AB77" s="13"/>
      <c r="AC77" s="13">
        <f t="shared" ref="AC77:AI77" si="79">AC78+AC79+AC80+AC81+AC82+AC86+AC87+AC88+AC89</f>
        <v>4994.9175960000002</v>
      </c>
      <c r="AD77" s="13">
        <f t="shared" si="79"/>
        <v>3895.3819701000002</v>
      </c>
      <c r="AE77" s="13">
        <f t="shared" si="79"/>
        <v>1099.5356259000002</v>
      </c>
      <c r="AF77" s="13">
        <f t="shared" si="79"/>
        <v>4868.8609999999999</v>
      </c>
      <c r="AG77" s="13">
        <f t="shared" si="79"/>
        <v>11460.94732827</v>
      </c>
      <c r="AH77" s="13">
        <f t="shared" si="79"/>
        <v>8866.7825236499993</v>
      </c>
      <c r="AI77" s="13">
        <f t="shared" si="79"/>
        <v>2594.1648046199998</v>
      </c>
      <c r="AJ77" s="14"/>
      <c r="AK77" s="14"/>
    </row>
    <row r="78" spans="1:37" ht="31.2" x14ac:dyDescent="0.3">
      <c r="A78" s="16" t="s">
        <v>137</v>
      </c>
      <c r="B78" s="27" t="s">
        <v>138</v>
      </c>
      <c r="C78" s="26">
        <v>875.72</v>
      </c>
      <c r="D78" s="18">
        <v>2210.5700000000002</v>
      </c>
      <c r="E78" s="18">
        <f t="shared" si="62"/>
        <v>1935.8403604</v>
      </c>
      <c r="F78" s="18">
        <f t="shared" ref="F78:F94" si="80">E78-G78</f>
        <v>1161.50421624</v>
      </c>
      <c r="G78" s="18">
        <f>E78*40%</f>
        <v>774.33614416</v>
      </c>
      <c r="H78" s="18">
        <v>539.5</v>
      </c>
      <c r="I78" s="18">
        <v>2210.5700000000002</v>
      </c>
      <c r="J78" s="18">
        <f t="shared" si="63"/>
        <v>1192.602515</v>
      </c>
      <c r="K78" s="18">
        <f t="shared" si="55"/>
        <v>715.561509</v>
      </c>
      <c r="L78" s="23">
        <f>J78*40%</f>
        <v>477.04100600000004</v>
      </c>
      <c r="M78" s="18">
        <v>336.22</v>
      </c>
      <c r="N78" s="18">
        <v>2314.4699999999998</v>
      </c>
      <c r="O78" s="18">
        <f t="shared" si="64"/>
        <v>778.17110339999999</v>
      </c>
      <c r="P78" s="18">
        <f t="shared" si="56"/>
        <v>466.90266204</v>
      </c>
      <c r="Q78" s="23">
        <f>O78*40%</f>
        <v>311.26844136</v>
      </c>
      <c r="R78" s="18">
        <f t="shared" ref="R78:R94" si="81">H78+M78</f>
        <v>875.72</v>
      </c>
      <c r="S78" s="18">
        <f t="shared" ref="S78:U94" si="82">J78+O78</f>
        <v>1970.7736184</v>
      </c>
      <c r="T78" s="18">
        <f t="shared" si="82"/>
        <v>1182.4641710400001</v>
      </c>
      <c r="U78" s="18">
        <f t="shared" si="82"/>
        <v>788.30944736000004</v>
      </c>
      <c r="V78" s="18">
        <v>539.5</v>
      </c>
      <c r="W78" s="18">
        <v>2314.4699999999998</v>
      </c>
      <c r="X78" s="18">
        <f t="shared" si="65"/>
        <v>1248.656565</v>
      </c>
      <c r="Y78" s="18">
        <f t="shared" si="59"/>
        <v>749.193939</v>
      </c>
      <c r="Z78" s="23">
        <f>X78*40%</f>
        <v>499.462626</v>
      </c>
      <c r="AA78" s="18">
        <v>336.22</v>
      </c>
      <c r="AB78" s="18">
        <v>2407.0500000000002</v>
      </c>
      <c r="AC78" s="18">
        <f t="shared" si="66"/>
        <v>809.29835100000014</v>
      </c>
      <c r="AD78" s="18">
        <f t="shared" si="67"/>
        <v>485.57901060000006</v>
      </c>
      <c r="AE78" s="23">
        <f>AC78*40%</f>
        <v>323.71934040000008</v>
      </c>
      <c r="AF78" s="18">
        <f t="shared" ref="AF78:AF94" si="83">V78+AA78</f>
        <v>875.72</v>
      </c>
      <c r="AG78" s="18">
        <f t="shared" ref="AG78:AI94" si="84">X78+AC78</f>
        <v>2057.9549160000001</v>
      </c>
      <c r="AH78" s="18">
        <f t="shared" si="84"/>
        <v>1234.7729496000002</v>
      </c>
      <c r="AI78" s="18">
        <f t="shared" si="84"/>
        <v>823.18196640000008</v>
      </c>
      <c r="AJ78" s="19"/>
      <c r="AK78" s="19"/>
    </row>
    <row r="79" spans="1:37" ht="31.2" x14ac:dyDescent="0.3">
      <c r="A79" s="16" t="s">
        <v>139</v>
      </c>
      <c r="B79" s="27" t="s">
        <v>140</v>
      </c>
      <c r="C79" s="26">
        <v>1186.83</v>
      </c>
      <c r="D79" s="18">
        <v>2210.5700000000002</v>
      </c>
      <c r="E79" s="18">
        <f t="shared" si="62"/>
        <v>2623.5707930999997</v>
      </c>
      <c r="F79" s="18">
        <f t="shared" si="80"/>
        <v>2361.2137137899999</v>
      </c>
      <c r="G79" s="18">
        <f>E79*10%</f>
        <v>262.35707930999996</v>
      </c>
      <c r="H79" s="18">
        <v>734.7</v>
      </c>
      <c r="I79" s="18">
        <v>2210.5700000000002</v>
      </c>
      <c r="J79" s="18">
        <f t="shared" si="63"/>
        <v>1624.1057790000004</v>
      </c>
      <c r="K79" s="18">
        <f t="shared" si="55"/>
        <v>1461.6952011000003</v>
      </c>
      <c r="L79" s="18">
        <f>J79*10%</f>
        <v>162.41057790000005</v>
      </c>
      <c r="M79" s="18">
        <v>452.12999999999988</v>
      </c>
      <c r="N79" s="18">
        <v>2314.4699999999998</v>
      </c>
      <c r="O79" s="18">
        <f t="shared" si="64"/>
        <v>1046.4413210999996</v>
      </c>
      <c r="P79" s="18">
        <f t="shared" si="56"/>
        <v>941.79718898999965</v>
      </c>
      <c r="Q79" s="23">
        <f>O79*10%</f>
        <v>104.64413210999997</v>
      </c>
      <c r="R79" s="18">
        <f t="shared" si="81"/>
        <v>1186.83</v>
      </c>
      <c r="S79" s="18">
        <f t="shared" si="82"/>
        <v>2670.5471001000001</v>
      </c>
      <c r="T79" s="18">
        <f t="shared" si="82"/>
        <v>2403.4923900899998</v>
      </c>
      <c r="U79" s="18">
        <f t="shared" si="82"/>
        <v>267.05471001000001</v>
      </c>
      <c r="V79" s="18">
        <v>734.7</v>
      </c>
      <c r="W79" s="18">
        <v>2314.4699999999998</v>
      </c>
      <c r="X79" s="18">
        <f t="shared" si="65"/>
        <v>1700.4411089999999</v>
      </c>
      <c r="Y79" s="18">
        <f t="shared" si="59"/>
        <v>1530.3969980999998</v>
      </c>
      <c r="Z79" s="23">
        <f>X79*10%</f>
        <v>170.04411089999999</v>
      </c>
      <c r="AA79" s="18">
        <v>452.12999999999988</v>
      </c>
      <c r="AB79" s="18">
        <v>2407.0500000000002</v>
      </c>
      <c r="AC79" s="18">
        <f t="shared" si="66"/>
        <v>1088.2995165</v>
      </c>
      <c r="AD79" s="18">
        <f t="shared" si="67"/>
        <v>979.46956484999998</v>
      </c>
      <c r="AE79" s="23">
        <f>AC79*10%</f>
        <v>108.82995165</v>
      </c>
      <c r="AF79" s="18">
        <f t="shared" si="83"/>
        <v>1186.83</v>
      </c>
      <c r="AG79" s="18">
        <f t="shared" si="84"/>
        <v>2788.7406254999996</v>
      </c>
      <c r="AH79" s="18">
        <f t="shared" si="84"/>
        <v>2509.8665629499997</v>
      </c>
      <c r="AI79" s="18">
        <f t="shared" si="84"/>
        <v>278.87406254999996</v>
      </c>
      <c r="AJ79" s="19"/>
      <c r="AK79" s="19"/>
    </row>
    <row r="80" spans="1:37" ht="31.2" x14ac:dyDescent="0.3">
      <c r="A80" s="16" t="s">
        <v>141</v>
      </c>
      <c r="B80" s="27" t="s">
        <v>142</v>
      </c>
      <c r="C80" s="26">
        <v>291</v>
      </c>
      <c r="D80" s="18">
        <v>2210.5700000000002</v>
      </c>
      <c r="E80" s="18">
        <f t="shared" si="62"/>
        <v>643.27586999999994</v>
      </c>
      <c r="F80" s="18">
        <f t="shared" si="80"/>
        <v>578.94828299999995</v>
      </c>
      <c r="G80" s="18">
        <f>E80*10%</f>
        <v>64.327586999999994</v>
      </c>
      <c r="H80" s="18">
        <v>189</v>
      </c>
      <c r="I80" s="18">
        <v>2210.5700000000002</v>
      </c>
      <c r="J80" s="18">
        <f t="shared" si="63"/>
        <v>417.79773000000006</v>
      </c>
      <c r="K80" s="18">
        <f t="shared" si="55"/>
        <v>376.01795700000002</v>
      </c>
      <c r="L80" s="18">
        <f t="shared" ref="L80:L81" si="85">J80*10%</f>
        <v>41.779773000000006</v>
      </c>
      <c r="M80" s="18">
        <v>102</v>
      </c>
      <c r="N80" s="18">
        <v>2314.4699999999998</v>
      </c>
      <c r="O80" s="18">
        <f t="shared" si="64"/>
        <v>236.07593999999997</v>
      </c>
      <c r="P80" s="18">
        <f t="shared" si="56"/>
        <v>212.46834599999997</v>
      </c>
      <c r="Q80" s="23">
        <f t="shared" ref="Q80:Q81" si="86">O80*10%</f>
        <v>23.607593999999999</v>
      </c>
      <c r="R80" s="18">
        <f t="shared" si="81"/>
        <v>291</v>
      </c>
      <c r="S80" s="18">
        <f t="shared" si="82"/>
        <v>653.87367000000006</v>
      </c>
      <c r="T80" s="18">
        <f t="shared" si="82"/>
        <v>588.48630300000002</v>
      </c>
      <c r="U80" s="18">
        <f t="shared" si="82"/>
        <v>65.387367000000012</v>
      </c>
      <c r="V80" s="18">
        <v>189</v>
      </c>
      <c r="W80" s="18">
        <v>2314.4699999999998</v>
      </c>
      <c r="X80" s="18">
        <f t="shared" si="65"/>
        <v>437.43482999999998</v>
      </c>
      <c r="Y80" s="18">
        <f t="shared" si="59"/>
        <v>393.69134699999995</v>
      </c>
      <c r="Z80" s="23">
        <f t="shared" ref="Z80:Z81" si="87">X80*10%</f>
        <v>43.743482999999998</v>
      </c>
      <c r="AA80" s="18">
        <v>102</v>
      </c>
      <c r="AB80" s="18">
        <v>2407.0500000000002</v>
      </c>
      <c r="AC80" s="18">
        <f t="shared" si="66"/>
        <v>245.51910000000001</v>
      </c>
      <c r="AD80" s="18">
        <f t="shared" si="67"/>
        <v>220.96719000000002</v>
      </c>
      <c r="AE80" s="23">
        <f t="shared" ref="AE80:AE81" si="88">AC80*10%</f>
        <v>24.551910000000003</v>
      </c>
      <c r="AF80" s="18">
        <f t="shared" si="83"/>
        <v>291</v>
      </c>
      <c r="AG80" s="18">
        <f t="shared" si="84"/>
        <v>682.95393000000001</v>
      </c>
      <c r="AH80" s="18">
        <f t="shared" si="84"/>
        <v>614.65853700000002</v>
      </c>
      <c r="AI80" s="18">
        <f t="shared" si="84"/>
        <v>68.295393000000004</v>
      </c>
      <c r="AJ80" s="19"/>
      <c r="AK80" s="19"/>
    </row>
    <row r="81" spans="1:37" ht="31.2" x14ac:dyDescent="0.3">
      <c r="A81" s="16" t="s">
        <v>143</v>
      </c>
      <c r="B81" s="27" t="s">
        <v>144</v>
      </c>
      <c r="C81" s="26">
        <v>189.29</v>
      </c>
      <c r="D81" s="18">
        <v>2210.5700000000002</v>
      </c>
      <c r="E81" s="18">
        <f>C81*D81/1000</f>
        <v>418.43879529999998</v>
      </c>
      <c r="F81" s="18">
        <f t="shared" si="80"/>
        <v>376.59491577</v>
      </c>
      <c r="G81" s="18">
        <f>E81*10%</f>
        <v>41.843879530000002</v>
      </c>
      <c r="H81" s="18">
        <v>90.35</v>
      </c>
      <c r="I81" s="18">
        <v>2210.5700000000002</v>
      </c>
      <c r="J81" s="18">
        <f t="shared" si="63"/>
        <v>199.7249995</v>
      </c>
      <c r="K81" s="18">
        <f t="shared" si="55"/>
        <v>179.75249954999998</v>
      </c>
      <c r="L81" s="18">
        <f t="shared" si="85"/>
        <v>19.97249995</v>
      </c>
      <c r="M81" s="18">
        <v>98.94</v>
      </c>
      <c r="N81" s="18">
        <v>2314.4699999999998</v>
      </c>
      <c r="O81" s="18">
        <f t="shared" si="64"/>
        <v>228.99366179999998</v>
      </c>
      <c r="P81" s="18">
        <f t="shared" si="56"/>
        <v>206.09429561999997</v>
      </c>
      <c r="Q81" s="23">
        <f t="shared" si="86"/>
        <v>22.899366180000001</v>
      </c>
      <c r="R81" s="18">
        <f t="shared" si="81"/>
        <v>189.29</v>
      </c>
      <c r="S81" s="18">
        <f t="shared" si="82"/>
        <v>428.71866130000001</v>
      </c>
      <c r="T81" s="18">
        <f t="shared" si="82"/>
        <v>385.84679516999995</v>
      </c>
      <c r="U81" s="18">
        <f t="shared" si="82"/>
        <v>42.871866130000001</v>
      </c>
      <c r="V81" s="18">
        <v>90.35</v>
      </c>
      <c r="W81" s="18">
        <v>2314.4699999999998</v>
      </c>
      <c r="X81" s="18">
        <f t="shared" si="65"/>
        <v>209.11236449999996</v>
      </c>
      <c r="Y81" s="18">
        <f t="shared" si="59"/>
        <v>188.20112804999997</v>
      </c>
      <c r="Z81" s="23">
        <f t="shared" si="87"/>
        <v>20.911236449999997</v>
      </c>
      <c r="AA81" s="18">
        <v>98.94</v>
      </c>
      <c r="AB81" s="18">
        <v>2407.0500000000002</v>
      </c>
      <c r="AC81" s="18">
        <f t="shared" si="66"/>
        <v>238.153527</v>
      </c>
      <c r="AD81" s="18">
        <f t="shared" si="67"/>
        <v>214.33817429999999</v>
      </c>
      <c r="AE81" s="23">
        <f t="shared" si="88"/>
        <v>23.815352700000002</v>
      </c>
      <c r="AF81" s="18">
        <f t="shared" si="83"/>
        <v>189.29</v>
      </c>
      <c r="AG81" s="18">
        <f t="shared" si="84"/>
        <v>447.26589149999995</v>
      </c>
      <c r="AH81" s="18">
        <f t="shared" si="84"/>
        <v>402.53930234999996</v>
      </c>
      <c r="AI81" s="18">
        <f t="shared" si="84"/>
        <v>44.726589149999995</v>
      </c>
      <c r="AJ81" s="19"/>
      <c r="AK81" s="19"/>
    </row>
    <row r="82" spans="1:37" s="15" customFormat="1" ht="46.8" x14ac:dyDescent="0.3">
      <c r="A82" s="11" t="s">
        <v>145</v>
      </c>
      <c r="B82" s="12" t="s">
        <v>146</v>
      </c>
      <c r="C82" s="28">
        <v>1640.32</v>
      </c>
      <c r="D82" s="13">
        <v>2210.5700000000002</v>
      </c>
      <c r="E82" s="28">
        <f>E83+E85</f>
        <v>3626.0421824000005</v>
      </c>
      <c r="F82" s="28">
        <f>F83</f>
        <v>2331.5898652200003</v>
      </c>
      <c r="G82" s="28">
        <f>G83+G84</f>
        <v>1294.4523171800001</v>
      </c>
      <c r="H82" s="28">
        <v>820.16</v>
      </c>
      <c r="I82" s="13">
        <v>2210.5700000000002</v>
      </c>
      <c r="J82" s="28">
        <f>J83+J85</f>
        <v>1813.0210912000002</v>
      </c>
      <c r="K82" s="28">
        <f>K83</f>
        <v>1086.6918957300002</v>
      </c>
      <c r="L82" s="28">
        <f>L83+L84</f>
        <v>726.32919547000006</v>
      </c>
      <c r="M82" s="28">
        <v>820.16</v>
      </c>
      <c r="N82" s="13">
        <v>2314.4699999999998</v>
      </c>
      <c r="O82" s="28">
        <f>O83+O85</f>
        <v>1898.2357151999997</v>
      </c>
      <c r="P82" s="28">
        <f>P83</f>
        <v>1303.4099817899998</v>
      </c>
      <c r="Q82" s="28">
        <f>Q83+Q84</f>
        <v>594.82573340999988</v>
      </c>
      <c r="R82" s="13">
        <f t="shared" si="81"/>
        <v>1640.32</v>
      </c>
      <c r="S82" s="13">
        <f t="shared" si="82"/>
        <v>3711.2568063999997</v>
      </c>
      <c r="T82" s="13">
        <f t="shared" si="82"/>
        <v>2390.10187752</v>
      </c>
      <c r="U82" s="13">
        <f t="shared" si="82"/>
        <v>1321.1549288799999</v>
      </c>
      <c r="V82" s="28">
        <f>H82</f>
        <v>820.16</v>
      </c>
      <c r="W82" s="13">
        <v>2314.4699999999998</v>
      </c>
      <c r="X82" s="28">
        <f>X83+X85</f>
        <v>1898.2357152</v>
      </c>
      <c r="Y82" s="28">
        <f>Y83</f>
        <v>1137.7679928299999</v>
      </c>
      <c r="Z82" s="28">
        <f>Z83+Z84</f>
        <v>760.46772236999993</v>
      </c>
      <c r="AA82" s="28">
        <f>M82</f>
        <v>820.16</v>
      </c>
      <c r="AB82" s="13">
        <v>2407.0500000000002</v>
      </c>
      <c r="AC82" s="28">
        <f>AC83+AC85</f>
        <v>1974.1661280000003</v>
      </c>
      <c r="AD82" s="28">
        <f>AD83</f>
        <v>1355.5470568500002</v>
      </c>
      <c r="AE82" s="28">
        <f>AE83+AE84</f>
        <v>618.61907115000008</v>
      </c>
      <c r="AF82" s="13">
        <f t="shared" si="83"/>
        <v>1640.32</v>
      </c>
      <c r="AG82" s="13">
        <f t="shared" si="84"/>
        <v>3872.4018432000003</v>
      </c>
      <c r="AH82" s="13">
        <f t="shared" si="84"/>
        <v>2493.3150496799999</v>
      </c>
      <c r="AI82" s="13">
        <f t="shared" si="84"/>
        <v>1379.0867935199999</v>
      </c>
      <c r="AJ82" s="14"/>
      <c r="AK82" s="14"/>
    </row>
    <row r="83" spans="1:37" ht="73.8" customHeight="1" x14ac:dyDescent="0.3">
      <c r="A83" s="16"/>
      <c r="B83" s="25" t="s">
        <v>175</v>
      </c>
      <c r="C83" s="26">
        <f>C82-C85</f>
        <v>1171.94</v>
      </c>
      <c r="D83" s="18">
        <v>2210.5700000000002</v>
      </c>
      <c r="E83" s="18">
        <f t="shared" ref="E83" si="89">C83*D83/1000</f>
        <v>2590.6554058000002</v>
      </c>
      <c r="F83" s="18">
        <f t="shared" ref="F83" si="90">E83-G83</f>
        <v>2331.5898652200003</v>
      </c>
      <c r="G83" s="18">
        <f>E83*10%</f>
        <v>259.06554058</v>
      </c>
      <c r="H83" s="26">
        <f>H82-H85</f>
        <v>546.21</v>
      </c>
      <c r="I83" s="18">
        <v>2210.5700000000002</v>
      </c>
      <c r="J83" s="18">
        <f t="shared" ref="J83" si="91">H83*I83/1000</f>
        <v>1207.4354397000002</v>
      </c>
      <c r="K83" s="18">
        <f t="shared" ref="K83" si="92">J83-L83</f>
        <v>1086.6918957300002</v>
      </c>
      <c r="L83" s="18">
        <f>J83*10%</f>
        <v>120.74354397000002</v>
      </c>
      <c r="M83" s="26">
        <f>M82-M85</f>
        <v>625.73</v>
      </c>
      <c r="N83" s="18">
        <v>2314.4699999999998</v>
      </c>
      <c r="O83" s="18">
        <f t="shared" ref="O83" si="93">M83*N83/1000</f>
        <v>1448.2333130999998</v>
      </c>
      <c r="P83" s="18">
        <f t="shared" ref="P83" si="94">O83-Q83</f>
        <v>1303.4099817899998</v>
      </c>
      <c r="Q83" s="18">
        <f>O83*10%</f>
        <v>144.82333130999999</v>
      </c>
      <c r="R83" s="18">
        <f t="shared" si="81"/>
        <v>1171.94</v>
      </c>
      <c r="S83" s="18">
        <f t="shared" si="82"/>
        <v>2655.6687528000002</v>
      </c>
      <c r="T83" s="18">
        <f t="shared" si="82"/>
        <v>2390.10187752</v>
      </c>
      <c r="U83" s="18">
        <f t="shared" si="82"/>
        <v>265.56687527999998</v>
      </c>
      <c r="V83" s="26">
        <f>V82-V85</f>
        <v>546.21</v>
      </c>
      <c r="W83" s="18">
        <v>2314.4699999999998</v>
      </c>
      <c r="X83" s="18">
        <f t="shared" ref="X83" si="95">V83*W83/1000</f>
        <v>1264.1866587</v>
      </c>
      <c r="Y83" s="18">
        <f t="shared" ref="Y83" si="96">X83-Z83</f>
        <v>1137.7679928299999</v>
      </c>
      <c r="Z83" s="18">
        <f>X83*10%</f>
        <v>126.41866587</v>
      </c>
      <c r="AA83" s="26">
        <f>AA82-AA85</f>
        <v>625.73</v>
      </c>
      <c r="AB83" s="18">
        <v>2407.0500000000002</v>
      </c>
      <c r="AC83" s="18">
        <f t="shared" ref="AC83" si="97">AA83*AB83/1000</f>
        <v>1506.1633965000003</v>
      </c>
      <c r="AD83" s="18">
        <f t="shared" ref="AD83" si="98">AC83-AE83</f>
        <v>1355.5470568500002</v>
      </c>
      <c r="AE83" s="18">
        <f>AC83*10%</f>
        <v>150.61633965000004</v>
      </c>
      <c r="AF83" s="18">
        <f t="shared" si="83"/>
        <v>1171.94</v>
      </c>
      <c r="AG83" s="18">
        <f t="shared" si="84"/>
        <v>2770.3500552000005</v>
      </c>
      <c r="AH83" s="18">
        <f t="shared" si="84"/>
        <v>2493.3150496799999</v>
      </c>
      <c r="AI83" s="18">
        <f t="shared" si="84"/>
        <v>277.03500552000003</v>
      </c>
      <c r="AJ83" s="19"/>
      <c r="AK83" s="19"/>
    </row>
    <row r="84" spans="1:37" ht="40.200000000000003" x14ac:dyDescent="0.3">
      <c r="A84" s="16"/>
      <c r="B84" s="25" t="s">
        <v>147</v>
      </c>
      <c r="C84" s="26"/>
      <c r="D84" s="18"/>
      <c r="E84" s="18"/>
      <c r="F84" s="18"/>
      <c r="G84" s="18">
        <f>F85</f>
        <v>1035.3867766000001</v>
      </c>
      <c r="H84" s="26"/>
      <c r="I84" s="18"/>
      <c r="J84" s="18"/>
      <c r="K84" s="18"/>
      <c r="L84" s="18">
        <f>K85</f>
        <v>605.58565150000004</v>
      </c>
      <c r="M84" s="26"/>
      <c r="N84" s="18"/>
      <c r="O84" s="18"/>
      <c r="P84" s="18"/>
      <c r="Q84" s="18">
        <f>P85</f>
        <v>450.00240209999993</v>
      </c>
      <c r="R84" s="18">
        <f t="shared" si="81"/>
        <v>0</v>
      </c>
      <c r="S84" s="18">
        <f t="shared" si="82"/>
        <v>0</v>
      </c>
      <c r="T84" s="18">
        <f t="shared" si="82"/>
        <v>0</v>
      </c>
      <c r="U84" s="18">
        <f t="shared" si="82"/>
        <v>1055.5880536</v>
      </c>
      <c r="V84" s="26"/>
      <c r="W84" s="18"/>
      <c r="X84" s="18"/>
      <c r="Y84" s="18"/>
      <c r="Z84" s="18">
        <f>Y85</f>
        <v>634.04905649999989</v>
      </c>
      <c r="AA84" s="26"/>
      <c r="AB84" s="18"/>
      <c r="AC84" s="18"/>
      <c r="AD84" s="18"/>
      <c r="AE84" s="18">
        <f>AD85</f>
        <v>468.00273150000004</v>
      </c>
      <c r="AF84" s="18">
        <f t="shared" si="83"/>
        <v>0</v>
      </c>
      <c r="AG84" s="18">
        <f t="shared" si="84"/>
        <v>0</v>
      </c>
      <c r="AH84" s="18">
        <f t="shared" si="84"/>
        <v>0</v>
      </c>
      <c r="AI84" s="18">
        <f t="shared" si="84"/>
        <v>1102.051788</v>
      </c>
      <c r="AJ84" s="19"/>
      <c r="AK84" s="19"/>
    </row>
    <row r="85" spans="1:37" ht="40.200000000000003" x14ac:dyDescent="0.3">
      <c r="A85" s="16"/>
      <c r="B85" s="25" t="s">
        <v>174</v>
      </c>
      <c r="C85" s="26">
        <f>C30</f>
        <v>468.38</v>
      </c>
      <c r="D85" s="18">
        <v>2210.5700000000002</v>
      </c>
      <c r="E85" s="18">
        <f t="shared" ref="E85" si="99">C85*D85/1000</f>
        <v>1035.3867766000001</v>
      </c>
      <c r="F85" s="18">
        <f t="shared" ref="F85" si="100">E85-G85</f>
        <v>1035.3867766000001</v>
      </c>
      <c r="G85" s="18"/>
      <c r="H85" s="26">
        <v>273.95</v>
      </c>
      <c r="I85" s="18">
        <v>2210.5700000000002</v>
      </c>
      <c r="J85" s="18">
        <f>H85*I85/1000</f>
        <v>605.58565150000004</v>
      </c>
      <c r="K85" s="18">
        <f t="shared" ref="K85:K94" si="101">J85-L85</f>
        <v>605.58565150000004</v>
      </c>
      <c r="L85" s="18"/>
      <c r="M85" s="26">
        <v>194.43</v>
      </c>
      <c r="N85" s="18">
        <v>2314.4699999999998</v>
      </c>
      <c r="O85" s="18">
        <f>M85*N85/1000</f>
        <v>450.00240209999993</v>
      </c>
      <c r="P85" s="18">
        <f t="shared" ref="P85:P94" si="102">O85-Q85</f>
        <v>450.00240209999993</v>
      </c>
      <c r="Q85" s="18"/>
      <c r="R85" s="18">
        <f t="shared" si="81"/>
        <v>468.38</v>
      </c>
      <c r="S85" s="18">
        <f t="shared" si="82"/>
        <v>1055.5880536</v>
      </c>
      <c r="T85" s="18">
        <f t="shared" si="82"/>
        <v>1055.5880536</v>
      </c>
      <c r="U85" s="18">
        <f t="shared" si="82"/>
        <v>0</v>
      </c>
      <c r="V85" s="26">
        <f>H85</f>
        <v>273.95</v>
      </c>
      <c r="W85" s="18">
        <v>2314.4699999999998</v>
      </c>
      <c r="X85" s="18">
        <f>V85*W85/1000</f>
        <v>634.04905649999989</v>
      </c>
      <c r="Y85" s="18">
        <f t="shared" ref="Y85:Y94" si="103">X85-Z85</f>
        <v>634.04905649999989</v>
      </c>
      <c r="Z85" s="18"/>
      <c r="AA85" s="26">
        <f>M85</f>
        <v>194.43</v>
      </c>
      <c r="AB85" s="18">
        <v>2407.0500000000002</v>
      </c>
      <c r="AC85" s="18">
        <f>AA85*AB85/1000</f>
        <v>468.00273150000004</v>
      </c>
      <c r="AD85" s="18">
        <f t="shared" ref="AD85" si="104">AC85-AE85</f>
        <v>468.00273150000004</v>
      </c>
      <c r="AE85" s="18"/>
      <c r="AF85" s="18">
        <f t="shared" si="83"/>
        <v>468.38</v>
      </c>
      <c r="AG85" s="18">
        <f t="shared" si="84"/>
        <v>1102.051788</v>
      </c>
      <c r="AH85" s="18">
        <f t="shared" si="84"/>
        <v>1102.051788</v>
      </c>
      <c r="AI85" s="18">
        <f t="shared" si="84"/>
        <v>0</v>
      </c>
      <c r="AJ85" s="19"/>
      <c r="AK85" s="19"/>
    </row>
    <row r="86" spans="1:37" ht="31.2" x14ac:dyDescent="0.3">
      <c r="A86" s="16" t="s">
        <v>148</v>
      </c>
      <c r="B86" s="27" t="s">
        <v>149</v>
      </c>
      <c r="C86" s="26">
        <v>164.321</v>
      </c>
      <c r="D86" s="18">
        <v>2210.5700000000002</v>
      </c>
      <c r="E86" s="18">
        <f>C86*D86/1000</f>
        <v>363.24307297000001</v>
      </c>
      <c r="F86" s="18">
        <f t="shared" si="80"/>
        <v>363.24307297000001</v>
      </c>
      <c r="G86" s="18"/>
      <c r="H86" s="18">
        <v>103.321</v>
      </c>
      <c r="I86" s="18">
        <v>2210.5700000000002</v>
      </c>
      <c r="J86" s="18">
        <f t="shared" ref="J86:J98" si="105">H86*I86/1000</f>
        <v>228.39830297000003</v>
      </c>
      <c r="K86" s="18">
        <f t="shared" si="101"/>
        <v>228.39830297000003</v>
      </c>
      <c r="L86" s="18"/>
      <c r="M86" s="18">
        <v>61</v>
      </c>
      <c r="N86" s="18">
        <v>2314.4699999999998</v>
      </c>
      <c r="O86" s="18">
        <f t="shared" ref="O86:O98" si="106">M86*N86/1000</f>
        <v>141.18266999999997</v>
      </c>
      <c r="P86" s="18">
        <f t="shared" si="102"/>
        <v>141.18266999999997</v>
      </c>
      <c r="Q86" s="18"/>
      <c r="R86" s="18">
        <f t="shared" si="81"/>
        <v>164.321</v>
      </c>
      <c r="S86" s="18">
        <f t="shared" si="82"/>
        <v>369.58097297</v>
      </c>
      <c r="T86" s="18">
        <f t="shared" si="82"/>
        <v>369.58097297</v>
      </c>
      <c r="U86" s="18">
        <f t="shared" si="82"/>
        <v>0</v>
      </c>
      <c r="V86" s="18">
        <v>103.321</v>
      </c>
      <c r="W86" s="18">
        <v>2314.4699999999998</v>
      </c>
      <c r="X86" s="18">
        <f t="shared" ref="X86:X98" si="107">V86*W86/1000</f>
        <v>239.13335486999998</v>
      </c>
      <c r="Y86" s="18">
        <f t="shared" si="103"/>
        <v>239.13335486999998</v>
      </c>
      <c r="Z86" s="18"/>
      <c r="AA86" s="18">
        <v>61</v>
      </c>
      <c r="AB86" s="18">
        <v>2407.0500000000002</v>
      </c>
      <c r="AC86" s="18">
        <f t="shared" ref="AC86:AC98" si="108">AA86*AB86/1000</f>
        <v>146.83005000000003</v>
      </c>
      <c r="AD86" s="18">
        <f t="shared" si="67"/>
        <v>146.83005000000003</v>
      </c>
      <c r="AE86" s="18"/>
      <c r="AF86" s="18">
        <f t="shared" si="83"/>
        <v>164.321</v>
      </c>
      <c r="AG86" s="18">
        <f t="shared" si="84"/>
        <v>385.96340486999998</v>
      </c>
      <c r="AH86" s="18">
        <f t="shared" si="84"/>
        <v>385.96340486999998</v>
      </c>
      <c r="AI86" s="18">
        <f t="shared" si="84"/>
        <v>0</v>
      </c>
      <c r="AJ86" s="19"/>
      <c r="AK86" s="19"/>
    </row>
    <row r="87" spans="1:37" ht="31.2" x14ac:dyDescent="0.3">
      <c r="A87" s="16" t="s">
        <v>150</v>
      </c>
      <c r="B87" s="20" t="s">
        <v>151</v>
      </c>
      <c r="C87" s="26">
        <v>179.54000000000002</v>
      </c>
      <c r="D87" s="18">
        <v>2210.5700000000002</v>
      </c>
      <c r="E87" s="18">
        <f t="shared" si="62"/>
        <v>396.88573780000007</v>
      </c>
      <c r="F87" s="18">
        <f t="shared" si="80"/>
        <v>396.88573780000007</v>
      </c>
      <c r="G87" s="18"/>
      <c r="H87" s="18">
        <v>113.12</v>
      </c>
      <c r="I87" s="18">
        <v>2210.5700000000002</v>
      </c>
      <c r="J87" s="18">
        <f t="shared" si="105"/>
        <v>250.05967840000002</v>
      </c>
      <c r="K87" s="18">
        <f t="shared" si="101"/>
        <v>250.05967840000002</v>
      </c>
      <c r="L87" s="18"/>
      <c r="M87" s="18">
        <v>66.42</v>
      </c>
      <c r="N87" s="18">
        <v>2314.4699999999998</v>
      </c>
      <c r="O87" s="18">
        <f t="shared" si="106"/>
        <v>153.72709739999999</v>
      </c>
      <c r="P87" s="18">
        <f t="shared" si="102"/>
        <v>153.72709739999999</v>
      </c>
      <c r="Q87" s="18"/>
      <c r="R87" s="18">
        <f t="shared" si="81"/>
        <v>179.54000000000002</v>
      </c>
      <c r="S87" s="18">
        <f t="shared" si="82"/>
        <v>403.78677579999999</v>
      </c>
      <c r="T87" s="18">
        <f t="shared" si="82"/>
        <v>403.78677579999999</v>
      </c>
      <c r="U87" s="18">
        <f t="shared" si="82"/>
        <v>0</v>
      </c>
      <c r="V87" s="18">
        <v>113.12</v>
      </c>
      <c r="W87" s="18">
        <v>2314.4699999999998</v>
      </c>
      <c r="X87" s="18">
        <f t="shared" si="107"/>
        <v>261.81284639999996</v>
      </c>
      <c r="Y87" s="18">
        <f t="shared" si="103"/>
        <v>261.81284639999996</v>
      </c>
      <c r="Z87" s="18"/>
      <c r="AA87" s="18">
        <v>66.42</v>
      </c>
      <c r="AB87" s="18">
        <v>2407.0500000000002</v>
      </c>
      <c r="AC87" s="18">
        <f t="shared" si="108"/>
        <v>159.87626100000003</v>
      </c>
      <c r="AD87" s="18">
        <f t="shared" si="67"/>
        <v>159.87626100000003</v>
      </c>
      <c r="AE87" s="18"/>
      <c r="AF87" s="18">
        <f t="shared" si="83"/>
        <v>179.54000000000002</v>
      </c>
      <c r="AG87" s="18">
        <f t="shared" si="84"/>
        <v>421.68910740000001</v>
      </c>
      <c r="AH87" s="18">
        <f t="shared" si="84"/>
        <v>421.68910740000001</v>
      </c>
      <c r="AI87" s="18">
        <f t="shared" si="84"/>
        <v>0</v>
      </c>
      <c r="AJ87" s="19"/>
      <c r="AK87" s="19"/>
    </row>
    <row r="88" spans="1:37" ht="31.2" x14ac:dyDescent="0.3">
      <c r="A88" s="16" t="s">
        <v>152</v>
      </c>
      <c r="B88" s="20" t="s">
        <v>153</v>
      </c>
      <c r="C88" s="26">
        <v>303.25</v>
      </c>
      <c r="D88" s="18">
        <v>2210.5700000000002</v>
      </c>
      <c r="E88" s="18">
        <f t="shared" si="62"/>
        <v>670.35535249999998</v>
      </c>
      <c r="F88" s="18">
        <f t="shared" si="80"/>
        <v>670.35535249999998</v>
      </c>
      <c r="G88" s="18"/>
      <c r="H88" s="18">
        <v>178.1</v>
      </c>
      <c r="I88" s="18">
        <v>2210.5700000000002</v>
      </c>
      <c r="J88" s="18">
        <f t="shared" si="105"/>
        <v>393.702517</v>
      </c>
      <c r="K88" s="18">
        <f t="shared" si="101"/>
        <v>393.702517</v>
      </c>
      <c r="L88" s="18"/>
      <c r="M88" s="18">
        <v>125.15</v>
      </c>
      <c r="N88" s="18">
        <v>2314.4699999999998</v>
      </c>
      <c r="O88" s="18">
        <f t="shared" si="106"/>
        <v>289.65592049999998</v>
      </c>
      <c r="P88" s="18">
        <f t="shared" si="102"/>
        <v>289.65592049999998</v>
      </c>
      <c r="Q88" s="18"/>
      <c r="R88" s="18">
        <f t="shared" si="81"/>
        <v>303.25</v>
      </c>
      <c r="S88" s="18">
        <f t="shared" si="82"/>
        <v>683.35843750000004</v>
      </c>
      <c r="T88" s="18">
        <f t="shared" si="82"/>
        <v>683.35843750000004</v>
      </c>
      <c r="U88" s="18">
        <f t="shared" si="82"/>
        <v>0</v>
      </c>
      <c r="V88" s="18">
        <v>178.1</v>
      </c>
      <c r="W88" s="18">
        <v>2314.4699999999998</v>
      </c>
      <c r="X88" s="18">
        <f t="shared" si="107"/>
        <v>412.20710699999995</v>
      </c>
      <c r="Y88" s="18">
        <f t="shared" si="103"/>
        <v>412.20710699999995</v>
      </c>
      <c r="Z88" s="18"/>
      <c r="AA88" s="18">
        <v>125.15</v>
      </c>
      <c r="AB88" s="18">
        <v>2407.0500000000002</v>
      </c>
      <c r="AC88" s="18">
        <f t="shared" si="108"/>
        <v>301.24230750000004</v>
      </c>
      <c r="AD88" s="18">
        <f t="shared" si="67"/>
        <v>301.24230750000004</v>
      </c>
      <c r="AE88" s="18"/>
      <c r="AF88" s="18">
        <f t="shared" si="83"/>
        <v>303.25</v>
      </c>
      <c r="AG88" s="18">
        <f t="shared" si="84"/>
        <v>713.44941449999999</v>
      </c>
      <c r="AH88" s="18">
        <f t="shared" si="84"/>
        <v>713.44941449999999</v>
      </c>
      <c r="AI88" s="18">
        <f t="shared" si="84"/>
        <v>0</v>
      </c>
      <c r="AJ88" s="19"/>
      <c r="AK88" s="19"/>
    </row>
    <row r="89" spans="1:37" ht="31.2" x14ac:dyDescent="0.3">
      <c r="A89" s="16" t="s">
        <v>154</v>
      </c>
      <c r="B89" s="20" t="s">
        <v>155</v>
      </c>
      <c r="C89" s="18">
        <v>38.589999999999996</v>
      </c>
      <c r="D89" s="18">
        <v>2210.5700000000002</v>
      </c>
      <c r="E89" s="18">
        <f t="shared" si="62"/>
        <v>85.305896299999986</v>
      </c>
      <c r="F89" s="18">
        <f t="shared" si="80"/>
        <v>85.305896299999986</v>
      </c>
      <c r="G89" s="18"/>
      <c r="H89" s="18">
        <v>25.49</v>
      </c>
      <c r="I89" s="18">
        <v>2210.5700000000002</v>
      </c>
      <c r="J89" s="18">
        <f t="shared" si="105"/>
        <v>56.347429300000002</v>
      </c>
      <c r="K89" s="18">
        <f t="shared" si="101"/>
        <v>56.347429300000002</v>
      </c>
      <c r="L89" s="18"/>
      <c r="M89" s="18">
        <v>13.1</v>
      </c>
      <c r="N89" s="18">
        <v>2314.4699999999998</v>
      </c>
      <c r="O89" s="18">
        <f t="shared" si="106"/>
        <v>30.319556999999996</v>
      </c>
      <c r="P89" s="18">
        <f t="shared" si="102"/>
        <v>30.319556999999996</v>
      </c>
      <c r="Q89" s="18"/>
      <c r="R89" s="18">
        <f t="shared" si="81"/>
        <v>38.589999999999996</v>
      </c>
      <c r="S89" s="18">
        <f t="shared" si="82"/>
        <v>86.666986299999991</v>
      </c>
      <c r="T89" s="18">
        <f t="shared" si="82"/>
        <v>86.666986299999991</v>
      </c>
      <c r="U89" s="18">
        <f t="shared" si="82"/>
        <v>0</v>
      </c>
      <c r="V89" s="18">
        <v>25.49</v>
      </c>
      <c r="W89" s="18">
        <v>2314.4699999999998</v>
      </c>
      <c r="X89" s="18">
        <f t="shared" si="107"/>
        <v>58.99584029999999</v>
      </c>
      <c r="Y89" s="18">
        <f t="shared" si="103"/>
        <v>58.99584029999999</v>
      </c>
      <c r="Z89" s="18"/>
      <c r="AA89" s="18">
        <v>13.1</v>
      </c>
      <c r="AB89" s="18">
        <v>2407.0500000000002</v>
      </c>
      <c r="AC89" s="18">
        <f t="shared" si="108"/>
        <v>31.532355000000003</v>
      </c>
      <c r="AD89" s="18">
        <f t="shared" si="67"/>
        <v>31.532355000000003</v>
      </c>
      <c r="AE89" s="18"/>
      <c r="AF89" s="18">
        <f t="shared" si="83"/>
        <v>38.589999999999996</v>
      </c>
      <c r="AG89" s="18">
        <f t="shared" si="84"/>
        <v>90.528195299999993</v>
      </c>
      <c r="AH89" s="18">
        <f t="shared" si="84"/>
        <v>90.528195299999993</v>
      </c>
      <c r="AI89" s="18">
        <f t="shared" si="84"/>
        <v>0</v>
      </c>
      <c r="AJ89" s="19"/>
      <c r="AK89" s="19"/>
    </row>
    <row r="90" spans="1:37" s="15" customFormat="1" ht="46.8" hidden="1" x14ac:dyDescent="0.3">
      <c r="A90" s="11" t="s">
        <v>156</v>
      </c>
      <c r="B90" s="12" t="s">
        <v>157</v>
      </c>
      <c r="C90" s="13">
        <v>230.43</v>
      </c>
      <c r="D90" s="13">
        <v>2210.5700000000002</v>
      </c>
      <c r="E90" s="13">
        <f t="shared" si="62"/>
        <v>509.38164510000007</v>
      </c>
      <c r="F90" s="13">
        <f t="shared" si="80"/>
        <v>509.38164510000007</v>
      </c>
      <c r="G90" s="13">
        <v>0</v>
      </c>
      <c r="H90" s="13">
        <v>134.06</v>
      </c>
      <c r="I90" s="13">
        <v>2210.5700000000002</v>
      </c>
      <c r="J90" s="13">
        <f t="shared" si="105"/>
        <v>296.34901420000006</v>
      </c>
      <c r="K90" s="13">
        <f t="shared" si="101"/>
        <v>296.34901420000006</v>
      </c>
      <c r="L90" s="13">
        <v>0</v>
      </c>
      <c r="M90" s="13">
        <v>96.37</v>
      </c>
      <c r="N90" s="13">
        <v>2314.4699999999998</v>
      </c>
      <c r="O90" s="13">
        <f t="shared" si="106"/>
        <v>223.04547389999999</v>
      </c>
      <c r="P90" s="13">
        <f t="shared" si="102"/>
        <v>223.04547389999999</v>
      </c>
      <c r="Q90" s="13">
        <v>0</v>
      </c>
      <c r="R90" s="13">
        <f t="shared" si="81"/>
        <v>230.43</v>
      </c>
      <c r="S90" s="13">
        <f t="shared" si="82"/>
        <v>519.39448809999999</v>
      </c>
      <c r="T90" s="13">
        <f t="shared" si="82"/>
        <v>519.39448809999999</v>
      </c>
      <c r="U90" s="13">
        <f t="shared" si="82"/>
        <v>0</v>
      </c>
      <c r="V90" s="13">
        <v>134.06</v>
      </c>
      <c r="W90" s="13">
        <v>2314.4699999999998</v>
      </c>
      <c r="X90" s="13">
        <f t="shared" si="107"/>
        <v>310.27784819999994</v>
      </c>
      <c r="Y90" s="13">
        <f t="shared" si="103"/>
        <v>310.27784819999994</v>
      </c>
      <c r="Z90" s="13">
        <v>0</v>
      </c>
      <c r="AA90" s="13">
        <v>96.37</v>
      </c>
      <c r="AB90" s="13">
        <v>2407.0500000000002</v>
      </c>
      <c r="AC90" s="13">
        <f t="shared" si="108"/>
        <v>231.96740850000003</v>
      </c>
      <c r="AD90" s="13">
        <f t="shared" si="67"/>
        <v>231.96740850000003</v>
      </c>
      <c r="AE90" s="13">
        <v>0</v>
      </c>
      <c r="AF90" s="13">
        <f t="shared" si="83"/>
        <v>230.43</v>
      </c>
      <c r="AG90" s="13">
        <f t="shared" si="84"/>
        <v>542.24525670000003</v>
      </c>
      <c r="AH90" s="13">
        <f t="shared" si="84"/>
        <v>542.24525670000003</v>
      </c>
      <c r="AI90" s="13">
        <f t="shared" si="84"/>
        <v>0</v>
      </c>
      <c r="AJ90" s="14"/>
      <c r="AK90" s="14"/>
    </row>
    <row r="91" spans="1:37" s="15" customFormat="1" ht="31.2" hidden="1" x14ac:dyDescent="0.3">
      <c r="A91" s="11" t="s">
        <v>158</v>
      </c>
      <c r="B91" s="29" t="s">
        <v>159</v>
      </c>
      <c r="C91" s="13">
        <v>4563.04</v>
      </c>
      <c r="D91" s="13">
        <v>2210.5700000000002</v>
      </c>
      <c r="E91" s="13">
        <f t="shared" si="62"/>
        <v>10086.9193328</v>
      </c>
      <c r="F91" s="13">
        <f t="shared" si="80"/>
        <v>10086.9193328</v>
      </c>
      <c r="G91" s="13">
        <v>0</v>
      </c>
      <c r="H91" s="13">
        <v>2572.12</v>
      </c>
      <c r="I91" s="13">
        <v>2210.5700000000002</v>
      </c>
      <c r="J91" s="13">
        <f t="shared" si="105"/>
        <v>5685.8513084000006</v>
      </c>
      <c r="K91" s="13">
        <f t="shared" si="101"/>
        <v>5685.8513084000006</v>
      </c>
      <c r="L91" s="13">
        <v>0</v>
      </c>
      <c r="M91" s="13">
        <v>1990.9199999999998</v>
      </c>
      <c r="N91" s="13">
        <v>2314.4699999999998</v>
      </c>
      <c r="O91" s="13">
        <f t="shared" si="106"/>
        <v>4607.9246123999992</v>
      </c>
      <c r="P91" s="13">
        <f t="shared" si="102"/>
        <v>4607.9246123999992</v>
      </c>
      <c r="Q91" s="13">
        <v>0</v>
      </c>
      <c r="R91" s="13">
        <f t="shared" si="81"/>
        <v>4563.04</v>
      </c>
      <c r="S91" s="13">
        <f t="shared" si="82"/>
        <v>10293.775920799999</v>
      </c>
      <c r="T91" s="13">
        <f t="shared" si="82"/>
        <v>10293.775920799999</v>
      </c>
      <c r="U91" s="13">
        <f t="shared" si="82"/>
        <v>0</v>
      </c>
      <c r="V91" s="13">
        <v>2572.12</v>
      </c>
      <c r="W91" s="13">
        <v>2314.4699999999998</v>
      </c>
      <c r="X91" s="13">
        <f t="shared" si="107"/>
        <v>5953.0945763999998</v>
      </c>
      <c r="Y91" s="13">
        <f t="shared" si="103"/>
        <v>5953.0945763999998</v>
      </c>
      <c r="Z91" s="13">
        <v>0</v>
      </c>
      <c r="AA91" s="13">
        <v>1990.9199999999998</v>
      </c>
      <c r="AB91" s="13">
        <v>2407.0500000000002</v>
      </c>
      <c r="AC91" s="13">
        <f t="shared" si="108"/>
        <v>4792.2439859999995</v>
      </c>
      <c r="AD91" s="13">
        <f t="shared" si="67"/>
        <v>4792.2439859999995</v>
      </c>
      <c r="AE91" s="13">
        <v>0</v>
      </c>
      <c r="AF91" s="13">
        <f t="shared" si="83"/>
        <v>4563.04</v>
      </c>
      <c r="AG91" s="13">
        <f t="shared" si="84"/>
        <v>10745.3385624</v>
      </c>
      <c r="AH91" s="13">
        <f t="shared" si="84"/>
        <v>10745.3385624</v>
      </c>
      <c r="AI91" s="13">
        <f t="shared" si="84"/>
        <v>0</v>
      </c>
      <c r="AJ91" s="14"/>
      <c r="AK91" s="14"/>
    </row>
    <row r="92" spans="1:37" s="15" customFormat="1" ht="31.2" hidden="1" x14ac:dyDescent="0.3">
      <c r="A92" s="11" t="s">
        <v>160</v>
      </c>
      <c r="B92" s="12" t="s">
        <v>161</v>
      </c>
      <c r="C92" s="13">
        <v>1133.71</v>
      </c>
      <c r="D92" s="13">
        <v>2210.5700000000002</v>
      </c>
      <c r="E92" s="13">
        <f t="shared" si="62"/>
        <v>2506.1453147000007</v>
      </c>
      <c r="F92" s="13">
        <f t="shared" si="80"/>
        <v>2506.1453147000007</v>
      </c>
      <c r="G92" s="13">
        <v>0</v>
      </c>
      <c r="H92" s="13">
        <v>681.99099999999999</v>
      </c>
      <c r="I92" s="13">
        <v>2210.5700000000002</v>
      </c>
      <c r="J92" s="13">
        <f t="shared" si="105"/>
        <v>1507.5888448700002</v>
      </c>
      <c r="K92" s="13">
        <f t="shared" si="101"/>
        <v>1507.5888448700002</v>
      </c>
      <c r="L92" s="13">
        <v>0</v>
      </c>
      <c r="M92" s="13">
        <v>451.71699999999998</v>
      </c>
      <c r="N92" s="13">
        <v>2314.4699999999998</v>
      </c>
      <c r="O92" s="13">
        <f t="shared" si="106"/>
        <v>1045.4854449899999</v>
      </c>
      <c r="P92" s="13">
        <f t="shared" si="102"/>
        <v>1045.4854449899999</v>
      </c>
      <c r="Q92" s="13">
        <v>0</v>
      </c>
      <c r="R92" s="13">
        <f t="shared" si="81"/>
        <v>1133.7080000000001</v>
      </c>
      <c r="S92" s="13">
        <f t="shared" si="82"/>
        <v>2553.0742898600001</v>
      </c>
      <c r="T92" s="13">
        <f t="shared" si="82"/>
        <v>2553.0742898600001</v>
      </c>
      <c r="U92" s="13">
        <f t="shared" si="82"/>
        <v>0</v>
      </c>
      <c r="V92" s="13">
        <v>681.99099999999999</v>
      </c>
      <c r="W92" s="13">
        <v>2314.4699999999998</v>
      </c>
      <c r="X92" s="13">
        <f t="shared" si="107"/>
        <v>1578.4477097699998</v>
      </c>
      <c r="Y92" s="13">
        <f t="shared" si="103"/>
        <v>1578.4477097699998</v>
      </c>
      <c r="Z92" s="13">
        <v>0</v>
      </c>
      <c r="AA92" s="13">
        <v>451.71699999999998</v>
      </c>
      <c r="AB92" s="13">
        <v>2407.0500000000002</v>
      </c>
      <c r="AC92" s="13">
        <f t="shared" si="108"/>
        <v>1087.3054048500001</v>
      </c>
      <c r="AD92" s="13">
        <f t="shared" si="67"/>
        <v>1087.3054048500001</v>
      </c>
      <c r="AE92" s="13">
        <v>0</v>
      </c>
      <c r="AF92" s="13">
        <f t="shared" si="83"/>
        <v>1133.7080000000001</v>
      </c>
      <c r="AG92" s="13">
        <f t="shared" si="84"/>
        <v>2665.7531146199999</v>
      </c>
      <c r="AH92" s="13">
        <f t="shared" si="84"/>
        <v>2665.7531146199999</v>
      </c>
      <c r="AI92" s="13">
        <f t="shared" si="84"/>
        <v>0</v>
      </c>
      <c r="AJ92" s="14"/>
      <c r="AK92" s="14"/>
    </row>
    <row r="93" spans="1:37" s="15" customFormat="1" hidden="1" x14ac:dyDescent="0.3">
      <c r="A93" s="11" t="s">
        <v>162</v>
      </c>
      <c r="B93" s="12" t="s">
        <v>163</v>
      </c>
      <c r="C93" s="13">
        <v>48.81</v>
      </c>
      <c r="D93" s="13">
        <v>2210.5700000000002</v>
      </c>
      <c r="E93" s="13">
        <f t="shared" si="62"/>
        <v>107.89792170000001</v>
      </c>
      <c r="F93" s="13">
        <f t="shared" si="80"/>
        <v>107.89792170000001</v>
      </c>
      <c r="G93" s="13">
        <v>0</v>
      </c>
      <c r="H93" s="13">
        <v>25.38</v>
      </c>
      <c r="I93" s="13">
        <v>2210.5700000000002</v>
      </c>
      <c r="J93" s="13">
        <f t="shared" si="105"/>
        <v>56.104266600000003</v>
      </c>
      <c r="K93" s="13">
        <f t="shared" si="101"/>
        <v>56.104266600000003</v>
      </c>
      <c r="L93" s="13">
        <v>0</v>
      </c>
      <c r="M93" s="13">
        <v>23.43</v>
      </c>
      <c r="N93" s="13">
        <v>2314.4699999999998</v>
      </c>
      <c r="O93" s="13">
        <f t="shared" si="106"/>
        <v>54.2280321</v>
      </c>
      <c r="P93" s="13">
        <f t="shared" si="102"/>
        <v>54.2280321</v>
      </c>
      <c r="Q93" s="13">
        <v>0</v>
      </c>
      <c r="R93" s="13">
        <f t="shared" si="81"/>
        <v>48.81</v>
      </c>
      <c r="S93" s="13">
        <f t="shared" si="82"/>
        <v>110.3322987</v>
      </c>
      <c r="T93" s="13">
        <f t="shared" si="82"/>
        <v>110.3322987</v>
      </c>
      <c r="U93" s="13">
        <f t="shared" si="82"/>
        <v>0</v>
      </c>
      <c r="V93" s="13">
        <v>25.38</v>
      </c>
      <c r="W93" s="13">
        <v>2314.4699999999998</v>
      </c>
      <c r="X93" s="13">
        <f t="shared" si="107"/>
        <v>58.741248599999992</v>
      </c>
      <c r="Y93" s="13">
        <f t="shared" si="103"/>
        <v>58.741248599999992</v>
      </c>
      <c r="Z93" s="13">
        <v>0</v>
      </c>
      <c r="AA93" s="13">
        <v>23.43</v>
      </c>
      <c r="AB93" s="13">
        <v>2407.0500000000002</v>
      </c>
      <c r="AC93" s="13">
        <f t="shared" si="108"/>
        <v>56.397181500000009</v>
      </c>
      <c r="AD93" s="13">
        <f t="shared" si="67"/>
        <v>56.397181500000009</v>
      </c>
      <c r="AE93" s="13">
        <v>0</v>
      </c>
      <c r="AF93" s="13">
        <f t="shared" si="83"/>
        <v>48.81</v>
      </c>
      <c r="AG93" s="13">
        <f t="shared" si="84"/>
        <v>115.13843009999999</v>
      </c>
      <c r="AH93" s="13">
        <f t="shared" si="84"/>
        <v>115.13843009999999</v>
      </c>
      <c r="AI93" s="13">
        <f t="shared" si="84"/>
        <v>0</v>
      </c>
      <c r="AJ93" s="14"/>
      <c r="AK93" s="14"/>
    </row>
    <row r="94" spans="1:37" s="15" customFormat="1" hidden="1" x14ac:dyDescent="0.3">
      <c r="A94" s="11" t="s">
        <v>164</v>
      </c>
      <c r="B94" s="12" t="s">
        <v>165</v>
      </c>
      <c r="C94" s="13">
        <v>440.3</v>
      </c>
      <c r="D94" s="13">
        <v>2210.5700000000002</v>
      </c>
      <c r="E94" s="13">
        <f t="shared" si="62"/>
        <v>973.31397100000015</v>
      </c>
      <c r="F94" s="30">
        <f t="shared" si="80"/>
        <v>841.91658491500016</v>
      </c>
      <c r="G94" s="13">
        <f>E94*13.5%</f>
        <v>131.39738608500002</v>
      </c>
      <c r="H94" s="13">
        <v>255.3</v>
      </c>
      <c r="I94" s="13">
        <v>2210.5700000000002</v>
      </c>
      <c r="J94" s="31">
        <f t="shared" si="105"/>
        <v>564.35852100000011</v>
      </c>
      <c r="K94" s="31">
        <f t="shared" si="101"/>
        <v>488.17012066500007</v>
      </c>
      <c r="L94" s="31">
        <f>J94*13.5%</f>
        <v>76.188400335000026</v>
      </c>
      <c r="M94" s="13">
        <v>185</v>
      </c>
      <c r="N94" s="13">
        <v>2314.4699999999998</v>
      </c>
      <c r="O94" s="13">
        <f t="shared" si="106"/>
        <v>428.17694999999998</v>
      </c>
      <c r="P94" s="13">
        <f t="shared" si="102"/>
        <v>370.37306174999998</v>
      </c>
      <c r="Q94" s="13">
        <f>O94*13.5%</f>
        <v>57.80388825</v>
      </c>
      <c r="R94" s="13">
        <f t="shared" si="81"/>
        <v>440.3</v>
      </c>
      <c r="S94" s="13">
        <f t="shared" si="82"/>
        <v>992.53547100000014</v>
      </c>
      <c r="T94" s="13">
        <f t="shared" si="82"/>
        <v>858.54318241500005</v>
      </c>
      <c r="U94" s="13">
        <f t="shared" si="82"/>
        <v>133.99228858500004</v>
      </c>
      <c r="V94" s="13">
        <v>255.3</v>
      </c>
      <c r="W94" s="13">
        <v>2314.4699999999998</v>
      </c>
      <c r="X94" s="13">
        <f t="shared" si="107"/>
        <v>590.88419099999999</v>
      </c>
      <c r="Y94" s="13">
        <f t="shared" si="103"/>
        <v>511.114825215</v>
      </c>
      <c r="Z94" s="13">
        <f>X94*13.5%</f>
        <v>79.769365785000005</v>
      </c>
      <c r="AA94" s="13">
        <v>185</v>
      </c>
      <c r="AB94" s="13">
        <v>2407.0500000000002</v>
      </c>
      <c r="AC94" s="13">
        <f t="shared" si="108"/>
        <v>445.30425000000008</v>
      </c>
      <c r="AD94" s="13">
        <f t="shared" si="67"/>
        <v>385.18817625000008</v>
      </c>
      <c r="AE94" s="13">
        <f>AC94*13.5%</f>
        <v>60.116073750000012</v>
      </c>
      <c r="AF94" s="13">
        <f t="shared" si="83"/>
        <v>440.3</v>
      </c>
      <c r="AG94" s="13">
        <f t="shared" si="84"/>
        <v>1036.188441</v>
      </c>
      <c r="AH94" s="13">
        <f t="shared" si="84"/>
        <v>896.30300146500008</v>
      </c>
      <c r="AI94" s="13">
        <f t="shared" si="84"/>
        <v>139.88543953500002</v>
      </c>
      <c r="AJ94" s="14"/>
      <c r="AK94" s="14"/>
    </row>
    <row r="95" spans="1:37" s="15" customFormat="1" ht="31.2" hidden="1" x14ac:dyDescent="0.3">
      <c r="A95" s="11" t="s">
        <v>166</v>
      </c>
      <c r="B95" s="29" t="s">
        <v>167</v>
      </c>
      <c r="C95" s="13">
        <f t="shared" ref="C95:AI95" si="109">C96+C97</f>
        <v>252.62800000000001</v>
      </c>
      <c r="D95" s="13"/>
      <c r="E95" s="13">
        <f t="shared" si="109"/>
        <v>558.45187796000005</v>
      </c>
      <c r="F95" s="13">
        <f t="shared" si="109"/>
        <v>336.45789691752003</v>
      </c>
      <c r="G95" s="13">
        <f t="shared" si="109"/>
        <v>221.99398104248007</v>
      </c>
      <c r="H95" s="13">
        <f t="shared" si="109"/>
        <v>155.149</v>
      </c>
      <c r="I95" s="13"/>
      <c r="J95" s="13">
        <f t="shared" si="109"/>
        <v>342.96772493000003</v>
      </c>
      <c r="K95" s="13">
        <f t="shared" si="109"/>
        <v>194.09830127634402</v>
      </c>
      <c r="L95" s="13">
        <f t="shared" si="109"/>
        <v>148.86942365365601</v>
      </c>
      <c r="M95" s="13">
        <f t="shared" si="109"/>
        <v>97.478999999999999</v>
      </c>
      <c r="N95" s="13"/>
      <c r="O95" s="13">
        <f t="shared" si="109"/>
        <v>225.61222112999999</v>
      </c>
      <c r="P95" s="13">
        <f t="shared" si="109"/>
        <v>149.05070335869598</v>
      </c>
      <c r="Q95" s="13">
        <f t="shared" si="109"/>
        <v>76.561517771303997</v>
      </c>
      <c r="R95" s="13">
        <f t="shared" si="109"/>
        <v>252.62800000000001</v>
      </c>
      <c r="S95" s="13">
        <f t="shared" si="109"/>
        <v>568.57994606000011</v>
      </c>
      <c r="T95" s="13">
        <f t="shared" si="109"/>
        <v>343.14900463504</v>
      </c>
      <c r="U95" s="13">
        <f t="shared" si="109"/>
        <v>225.43094142496</v>
      </c>
      <c r="V95" s="13">
        <f t="shared" si="109"/>
        <v>155.149</v>
      </c>
      <c r="W95" s="13"/>
      <c r="X95" s="13">
        <f t="shared" si="109"/>
        <v>359.08770602999994</v>
      </c>
      <c r="Y95" s="13">
        <f t="shared" si="109"/>
        <v>203.22120328922398</v>
      </c>
      <c r="Z95" s="13">
        <f t="shared" si="109"/>
        <v>155.86650274077599</v>
      </c>
      <c r="AA95" s="13">
        <f t="shared" si="109"/>
        <v>97.478999999999999</v>
      </c>
      <c r="AB95" s="13"/>
      <c r="AC95" s="13">
        <f t="shared" si="109"/>
        <v>234.63682695000003</v>
      </c>
      <c r="AD95" s="13">
        <f t="shared" si="109"/>
        <v>155.01280877244002</v>
      </c>
      <c r="AE95" s="13">
        <f t="shared" si="109"/>
        <v>79.624018177560004</v>
      </c>
      <c r="AF95" s="13">
        <f t="shared" si="109"/>
        <v>252.62800000000001</v>
      </c>
      <c r="AG95" s="13">
        <f t="shared" si="109"/>
        <v>593.72453297999994</v>
      </c>
      <c r="AH95" s="13">
        <f t="shared" si="109"/>
        <v>358.23401206166398</v>
      </c>
      <c r="AI95" s="13">
        <f t="shared" si="109"/>
        <v>235.49052091833599</v>
      </c>
      <c r="AJ95" s="14"/>
      <c r="AK95" s="14"/>
    </row>
    <row r="96" spans="1:37" hidden="1" x14ac:dyDescent="0.3">
      <c r="A96" s="16"/>
      <c r="B96" s="32" t="s">
        <v>168</v>
      </c>
      <c r="C96" s="18">
        <v>163.59</v>
      </c>
      <c r="D96" s="18">
        <v>2210.5700000000002</v>
      </c>
      <c r="E96" s="18">
        <f t="shared" si="62"/>
        <v>361.62714630000005</v>
      </c>
      <c r="F96" s="18">
        <f>E96-G96</f>
        <v>336.45789691752003</v>
      </c>
      <c r="G96" s="18">
        <f>E96*6.96/100</f>
        <v>25.169249382480004</v>
      </c>
      <c r="H96" s="18">
        <v>94.373000000000005</v>
      </c>
      <c r="I96" s="18">
        <v>2210.5700000000002</v>
      </c>
      <c r="J96" s="18">
        <f t="shared" si="105"/>
        <v>208.61812261000003</v>
      </c>
      <c r="K96" s="18">
        <f>J96-L96</f>
        <v>194.09830127634402</v>
      </c>
      <c r="L96" s="18">
        <f>J96*6.96/100</f>
        <v>14.519821333656003</v>
      </c>
      <c r="M96" s="18">
        <v>69.216999999999999</v>
      </c>
      <c r="N96" s="18">
        <v>2314.4699999999998</v>
      </c>
      <c r="O96" s="18">
        <f t="shared" si="106"/>
        <v>160.20066998999999</v>
      </c>
      <c r="P96" s="18">
        <f>O96-Q96</f>
        <v>149.05070335869598</v>
      </c>
      <c r="Q96" s="18">
        <f>O96*6.96/100</f>
        <v>11.149966631304</v>
      </c>
      <c r="R96" s="18">
        <f>H96+M96</f>
        <v>163.59</v>
      </c>
      <c r="S96" s="18">
        <f t="shared" ref="S96:U98" si="110">J96+O96</f>
        <v>368.81879260000005</v>
      </c>
      <c r="T96" s="18">
        <f t="shared" si="110"/>
        <v>343.14900463504</v>
      </c>
      <c r="U96" s="18">
        <f t="shared" si="110"/>
        <v>25.669787964960001</v>
      </c>
      <c r="V96" s="18">
        <v>94.373000000000005</v>
      </c>
      <c r="W96" s="18">
        <v>2314.4699999999998</v>
      </c>
      <c r="X96" s="18">
        <f t="shared" si="107"/>
        <v>218.42347730999998</v>
      </c>
      <c r="Y96" s="18">
        <f t="shared" ref="Y96:Y98" si="111">X96-Z96</f>
        <v>203.22120328922398</v>
      </c>
      <c r="Z96" s="18">
        <f>X96*6.96/100</f>
        <v>15.202274020775999</v>
      </c>
      <c r="AA96" s="18">
        <v>69.216999999999999</v>
      </c>
      <c r="AB96" s="18">
        <v>2407.0500000000002</v>
      </c>
      <c r="AC96" s="18">
        <f t="shared" si="108"/>
        <v>166.60877985000002</v>
      </c>
      <c r="AD96" s="18">
        <f t="shared" si="67"/>
        <v>155.01280877244002</v>
      </c>
      <c r="AE96" s="18">
        <f>AC96*6.96/100</f>
        <v>11.59597107756</v>
      </c>
      <c r="AF96" s="18">
        <f>V96+AA96</f>
        <v>163.59</v>
      </c>
      <c r="AG96" s="18">
        <f t="shared" ref="AG96:AI98" si="112">X96+AC96</f>
        <v>385.03225715999997</v>
      </c>
      <c r="AH96" s="18">
        <f t="shared" si="112"/>
        <v>358.23401206166398</v>
      </c>
      <c r="AI96" s="18">
        <f t="shared" si="112"/>
        <v>26.798245098335997</v>
      </c>
      <c r="AJ96" s="19"/>
      <c r="AK96" s="19"/>
    </row>
    <row r="97" spans="1:37" hidden="1" x14ac:dyDescent="0.3">
      <c r="A97" s="16"/>
      <c r="B97" s="32" t="s">
        <v>169</v>
      </c>
      <c r="C97" s="18">
        <v>89.038000000000011</v>
      </c>
      <c r="D97" s="18">
        <v>2210.5700000000002</v>
      </c>
      <c r="E97" s="18">
        <f t="shared" si="62"/>
        <v>196.82473166000005</v>
      </c>
      <c r="F97" s="18">
        <f>E97-G97</f>
        <v>0</v>
      </c>
      <c r="G97" s="18">
        <f>E97</f>
        <v>196.82473166000005</v>
      </c>
      <c r="H97" s="18">
        <v>60.776000000000003</v>
      </c>
      <c r="I97" s="18">
        <v>2210.5700000000002</v>
      </c>
      <c r="J97" s="18">
        <f t="shared" si="105"/>
        <v>134.34960232</v>
      </c>
      <c r="K97" s="18">
        <f>J97-L97</f>
        <v>0</v>
      </c>
      <c r="L97" s="18">
        <f>J97</f>
        <v>134.34960232</v>
      </c>
      <c r="M97" s="18">
        <v>28.262</v>
      </c>
      <c r="N97" s="18">
        <v>2314.4699999999998</v>
      </c>
      <c r="O97" s="18">
        <f t="shared" si="106"/>
        <v>65.41155114</v>
      </c>
      <c r="P97" s="18">
        <f>O97-Q97</f>
        <v>0</v>
      </c>
      <c r="Q97" s="18">
        <f>O97</f>
        <v>65.41155114</v>
      </c>
      <c r="R97" s="18">
        <f>H97+M97</f>
        <v>89.038000000000011</v>
      </c>
      <c r="S97" s="18">
        <f t="shared" si="110"/>
        <v>199.76115346</v>
      </c>
      <c r="T97" s="18">
        <f t="shared" si="110"/>
        <v>0</v>
      </c>
      <c r="U97" s="18">
        <f t="shared" si="110"/>
        <v>199.76115346</v>
      </c>
      <c r="V97" s="18">
        <v>60.776000000000003</v>
      </c>
      <c r="W97" s="18">
        <v>2314.4699999999998</v>
      </c>
      <c r="X97" s="18">
        <f t="shared" si="107"/>
        <v>140.66422871999998</v>
      </c>
      <c r="Y97" s="18">
        <f t="shared" si="111"/>
        <v>0</v>
      </c>
      <c r="Z97" s="18">
        <f>X97</f>
        <v>140.66422871999998</v>
      </c>
      <c r="AA97" s="18">
        <v>28.262</v>
      </c>
      <c r="AB97" s="18">
        <v>2407.0500000000002</v>
      </c>
      <c r="AC97" s="18">
        <f t="shared" si="108"/>
        <v>68.028047100000009</v>
      </c>
      <c r="AD97" s="18">
        <f t="shared" si="67"/>
        <v>0</v>
      </c>
      <c r="AE97" s="18">
        <f>AC97</f>
        <v>68.028047100000009</v>
      </c>
      <c r="AF97" s="18">
        <f>V97+AA97</f>
        <v>89.038000000000011</v>
      </c>
      <c r="AG97" s="18">
        <f t="shared" si="112"/>
        <v>208.69227581999999</v>
      </c>
      <c r="AH97" s="18">
        <f t="shared" si="112"/>
        <v>0</v>
      </c>
      <c r="AI97" s="18">
        <f t="shared" si="112"/>
        <v>208.69227581999999</v>
      </c>
      <c r="AJ97" s="19"/>
      <c r="AK97" s="19"/>
    </row>
    <row r="98" spans="1:37" s="15" customFormat="1" ht="45" hidden="1" customHeight="1" x14ac:dyDescent="0.3">
      <c r="A98" s="11" t="s">
        <v>170</v>
      </c>
      <c r="B98" s="12" t="s">
        <v>171</v>
      </c>
      <c r="C98" s="13">
        <v>641.64</v>
      </c>
      <c r="D98" s="13">
        <v>2210.5700000000002</v>
      </c>
      <c r="E98" s="13">
        <f t="shared" si="62"/>
        <v>1418.3901348000002</v>
      </c>
      <c r="F98" s="13">
        <f>E98-G98</f>
        <v>1322.9598279000002</v>
      </c>
      <c r="G98" s="13">
        <f>43.17*D98/1000</f>
        <v>95.430306900000005</v>
      </c>
      <c r="H98" s="13">
        <v>357.36</v>
      </c>
      <c r="I98" s="13">
        <v>2210.5700000000002</v>
      </c>
      <c r="J98" s="13">
        <f t="shared" si="105"/>
        <v>789.96929520000003</v>
      </c>
      <c r="K98" s="13">
        <f>J98-L98</f>
        <v>736.67245250000008</v>
      </c>
      <c r="L98" s="13">
        <f>24.11*I98/1000</f>
        <v>53.296842699999999</v>
      </c>
      <c r="M98" s="13">
        <v>284.27999999999997</v>
      </c>
      <c r="N98" s="13">
        <v>2314.4699999999998</v>
      </c>
      <c r="O98" s="13">
        <f t="shared" si="106"/>
        <v>657.95753159999992</v>
      </c>
      <c r="P98" s="13">
        <f>O98-Q98</f>
        <v>613.84373339999991</v>
      </c>
      <c r="Q98" s="13">
        <f>19.06*N98/1000</f>
        <v>44.113798199999991</v>
      </c>
      <c r="R98" s="13">
        <f>H98+M98</f>
        <v>641.64</v>
      </c>
      <c r="S98" s="13">
        <f t="shared" si="110"/>
        <v>1447.9268268000001</v>
      </c>
      <c r="T98" s="13">
        <f t="shared" si="110"/>
        <v>1350.5161859</v>
      </c>
      <c r="U98" s="13">
        <f t="shared" si="110"/>
        <v>97.41064089999999</v>
      </c>
      <c r="V98" s="13">
        <v>357.36</v>
      </c>
      <c r="W98" s="13">
        <v>2314.4699999999998</v>
      </c>
      <c r="X98" s="13">
        <f t="shared" si="107"/>
        <v>827.09899919999998</v>
      </c>
      <c r="Y98" s="13">
        <f t="shared" si="111"/>
        <v>771.29712749999999</v>
      </c>
      <c r="Z98" s="13">
        <f>24.11*W98/1000</f>
        <v>55.8018717</v>
      </c>
      <c r="AA98" s="13">
        <v>284.27999999999997</v>
      </c>
      <c r="AB98" s="13">
        <v>2407.0500000000002</v>
      </c>
      <c r="AC98" s="13">
        <f t="shared" si="108"/>
        <v>684.27617399999997</v>
      </c>
      <c r="AD98" s="13">
        <f t="shared" si="67"/>
        <v>638.39780099999996</v>
      </c>
      <c r="AE98" s="13">
        <f>19.06*AB98/1000</f>
        <v>45.878372999999996</v>
      </c>
      <c r="AF98" s="13">
        <f>V98+AA98</f>
        <v>641.64</v>
      </c>
      <c r="AG98" s="13">
        <f t="shared" si="112"/>
        <v>1511.3751732000001</v>
      </c>
      <c r="AH98" s="13">
        <f t="shared" si="112"/>
        <v>1409.6949285000001</v>
      </c>
      <c r="AI98" s="13">
        <f t="shared" si="112"/>
        <v>101.6802447</v>
      </c>
      <c r="AJ98" s="14"/>
      <c r="AK98" s="14"/>
    </row>
    <row r="99" spans="1:37" s="15" customFormat="1" x14ac:dyDescent="0.3">
      <c r="A99" s="11"/>
      <c r="B99" s="33" t="s">
        <v>172</v>
      </c>
      <c r="C99" s="13">
        <f>C15+C32+C90+C91+C92+C94+C95+C98+C93</f>
        <v>80973.530999999974</v>
      </c>
      <c r="D99" s="13"/>
      <c r="E99" s="13">
        <f>E15+E32+E90+E91+E92+E94+E95+E98+E93</f>
        <v>178997.65842266998</v>
      </c>
      <c r="F99" s="13">
        <f>F15+F32+F90+F91+F92+F94+F95+F98+F93</f>
        <v>175276.34946450251</v>
      </c>
      <c r="G99" s="13">
        <f>G15+G32+G90+G91+G92+G94+G95+G98+G93</f>
        <v>3721.3089581674803</v>
      </c>
      <c r="H99" s="13">
        <f>H15+H32+H90+H91+H92+H94+H95+H98+H93</f>
        <v>50717.332000000002</v>
      </c>
      <c r="I99" s="13"/>
      <c r="J99" s="13">
        <f>J15+J32+J90+J91+J92+J94+J95+J98+J93</f>
        <v>112114.21259924001</v>
      </c>
      <c r="K99" s="13">
        <f>K15+K32+K90+K91+K92+K94+K95+K98+K93</f>
        <v>109928.56672549133</v>
      </c>
      <c r="L99" s="13">
        <f>L15+L32+L90+L91+L92+L94+L95+L98+L93</f>
        <v>2185.6458737486564</v>
      </c>
      <c r="M99" s="13">
        <f>M15+M32+M90+M91+M92+M94+M95+M98+M93</f>
        <v>33884.406999999999</v>
      </c>
      <c r="N99" s="13"/>
      <c r="O99" s="13">
        <f t="shared" ref="O99:V99" si="113">O15+O32+O90+O91+O92+O94+O95+O98+O93</f>
        <v>78424.443469289981</v>
      </c>
      <c r="P99" s="13">
        <f t="shared" si="113"/>
        <v>76811.007521088701</v>
      </c>
      <c r="Q99" s="13">
        <f t="shared" si="113"/>
        <v>1613.4359482013037</v>
      </c>
      <c r="R99" s="13">
        <f t="shared" si="113"/>
        <v>84601.738999999972</v>
      </c>
      <c r="S99" s="13">
        <f t="shared" si="113"/>
        <v>190538.65606852996</v>
      </c>
      <c r="T99" s="13">
        <f t="shared" si="113"/>
        <v>186739.57424658004</v>
      </c>
      <c r="U99" s="13">
        <f t="shared" si="113"/>
        <v>3799.0818219499602</v>
      </c>
      <c r="V99" s="13">
        <f t="shared" si="113"/>
        <v>50717.332000000002</v>
      </c>
      <c r="W99" s="13"/>
      <c r="X99" s="13">
        <f>X15+X32+X90+X91+X92+X94+X95+X98+X93</f>
        <v>117383.74339403999</v>
      </c>
      <c r="Y99" s="13">
        <f>Y15+Y32+Y90+Y91+Y92+Y94+Y95+Y98+Y93</f>
        <v>115082.75004055424</v>
      </c>
      <c r="Z99" s="13">
        <f>Z15+Z32+Z90+Z91+Z92+Z94+Z95+Z98+Z93</f>
        <v>2300.993353485776</v>
      </c>
      <c r="AA99" s="13">
        <f>AA15+AA32+AA90+AA91+AA92+AA94+AA95+AA98+AA93</f>
        <v>33884.406999999999</v>
      </c>
      <c r="AB99" s="13"/>
      <c r="AC99" s="13">
        <f t="shared" ref="AC99:AI99" si="114">AC15+AC32+AC90+AC91+AC92+AC94+AC95+AC98+AC93</f>
        <v>81561.461869349994</v>
      </c>
      <c r="AD99" s="13">
        <f t="shared" si="114"/>
        <v>79878.706784722453</v>
      </c>
      <c r="AE99" s="13">
        <f t="shared" si="114"/>
        <v>1682.7550846275601</v>
      </c>
      <c r="AF99" s="13">
        <f t="shared" si="114"/>
        <v>84601.738999999972</v>
      </c>
      <c r="AG99" s="13">
        <f t="shared" si="114"/>
        <v>198945.20526339</v>
      </c>
      <c r="AH99" s="13">
        <f t="shared" si="114"/>
        <v>194961.45682527663</v>
      </c>
      <c r="AI99" s="13">
        <f t="shared" si="114"/>
        <v>3983.7484381133354</v>
      </c>
      <c r="AJ99" s="14"/>
      <c r="AK99" s="14"/>
    </row>
    <row r="101" spans="1:37" ht="24" customHeight="1" x14ac:dyDescent="0.3">
      <c r="A101" s="2"/>
      <c r="R101" s="19"/>
    </row>
  </sheetData>
  <mergeCells count="11">
    <mergeCell ref="AF11:AI12"/>
    <mergeCell ref="A8:AI8"/>
    <mergeCell ref="A9:AI9"/>
    <mergeCell ref="A11:A13"/>
    <mergeCell ref="B11:B13"/>
    <mergeCell ref="C11:G12"/>
    <mergeCell ref="H11:L12"/>
    <mergeCell ref="M11:Q12"/>
    <mergeCell ref="R11:U12"/>
    <mergeCell ref="V11:Z12"/>
    <mergeCell ref="AA11:AE12"/>
  </mergeCells>
  <pageMargins left="0.31496062992125984" right="0.31496062992125984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2023-06-08T07:49:05Z</dcterms:modified>
</cp:coreProperties>
</file>