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F116" i="2" l="1"/>
  <c r="AE116" i="2"/>
  <c r="AI116" i="2" s="1"/>
  <c r="AC116" i="2"/>
  <c r="Z116" i="2"/>
  <c r="X116" i="2"/>
  <c r="R116" i="2"/>
  <c r="Q116" i="2"/>
  <c r="O116" i="2"/>
  <c r="L116" i="2"/>
  <c r="J116" i="2"/>
  <c r="G116" i="2"/>
  <c r="E116" i="2"/>
  <c r="AF115" i="2"/>
  <c r="AC115" i="2"/>
  <c r="AE115" i="2" s="1"/>
  <c r="AD115" i="2" s="1"/>
  <c r="X115" i="2"/>
  <c r="R115" i="2"/>
  <c r="O115" i="2"/>
  <c r="Q115" i="2" s="1"/>
  <c r="J115" i="2"/>
  <c r="L115" i="2" s="1"/>
  <c r="E115" i="2"/>
  <c r="G115" i="2" s="1"/>
  <c r="F115" i="2" s="1"/>
  <c r="AF114" i="2"/>
  <c r="AC114" i="2"/>
  <c r="X114" i="2"/>
  <c r="R114" i="2"/>
  <c r="O114" i="2"/>
  <c r="Q114" i="2" s="1"/>
  <c r="P114" i="2" s="1"/>
  <c r="J114" i="2"/>
  <c r="L114" i="2" s="1"/>
  <c r="E114" i="2"/>
  <c r="AF113" i="2"/>
  <c r="AC113" i="2"/>
  <c r="AE113" i="2" s="1"/>
  <c r="X113" i="2"/>
  <c r="AG113" i="2" s="1"/>
  <c r="R113" i="2"/>
  <c r="O113" i="2"/>
  <c r="Q113" i="2" s="1"/>
  <c r="J113" i="2"/>
  <c r="E113" i="2"/>
  <c r="G113" i="2" s="1"/>
  <c r="AA112" i="2"/>
  <c r="V112" i="2"/>
  <c r="M112" i="2"/>
  <c r="H112" i="2"/>
  <c r="C112" i="2"/>
  <c r="AA111" i="2"/>
  <c r="AC111" i="2" s="1"/>
  <c r="AE111" i="2" s="1"/>
  <c r="V111" i="2"/>
  <c r="R111" i="2"/>
  <c r="O111" i="2"/>
  <c r="J111" i="2"/>
  <c r="E111" i="2"/>
  <c r="AA110" i="2"/>
  <c r="AC110" i="2" s="1"/>
  <c r="V110" i="2"/>
  <c r="X110" i="2" s="1"/>
  <c r="R110" i="2"/>
  <c r="O110" i="2"/>
  <c r="Q110" i="2" s="1"/>
  <c r="J110" i="2"/>
  <c r="L110" i="2" s="1"/>
  <c r="E110" i="2"/>
  <c r="G110" i="2" s="1"/>
  <c r="F110" i="2" s="1"/>
  <c r="AB109" i="2"/>
  <c r="W109" i="2"/>
  <c r="N109" i="2"/>
  <c r="M109" i="2"/>
  <c r="I109" i="2"/>
  <c r="H109" i="2"/>
  <c r="C109" i="2"/>
  <c r="AI108" i="2"/>
  <c r="AF108" i="2"/>
  <c r="AC108" i="2"/>
  <c r="AD108" i="2" s="1"/>
  <c r="X108" i="2"/>
  <c r="Y108" i="2" s="1"/>
  <c r="U108" i="2"/>
  <c r="R108" i="2"/>
  <c r="O108" i="2"/>
  <c r="P108" i="2" s="1"/>
  <c r="J108" i="2"/>
  <c r="E108" i="2"/>
  <c r="F108" i="2" s="1"/>
  <c r="AI107" i="2"/>
  <c r="AF107" i="2"/>
  <c r="AC107" i="2"/>
  <c r="AD107" i="2" s="1"/>
  <c r="X107" i="2"/>
  <c r="U107" i="2"/>
  <c r="R107" i="2"/>
  <c r="O107" i="2"/>
  <c r="P107" i="2" s="1"/>
  <c r="J107" i="2"/>
  <c r="E107" i="2"/>
  <c r="F107" i="2" s="1"/>
  <c r="AI106" i="2"/>
  <c r="AF106" i="2"/>
  <c r="AF105" i="2" s="1"/>
  <c r="AC106" i="2"/>
  <c r="AD106" i="2" s="1"/>
  <c r="X106" i="2"/>
  <c r="Y106" i="2" s="1"/>
  <c r="U106" i="2"/>
  <c r="R106" i="2"/>
  <c r="O106" i="2"/>
  <c r="P106" i="2" s="1"/>
  <c r="J106" i="2"/>
  <c r="K106" i="2" s="1"/>
  <c r="E106" i="2"/>
  <c r="F106" i="2" s="1"/>
  <c r="AE105" i="2"/>
  <c r="AA105" i="2"/>
  <c r="Z105" i="2"/>
  <c r="V105" i="2"/>
  <c r="Q105" i="2"/>
  <c r="M105" i="2"/>
  <c r="L105" i="2"/>
  <c r="H105" i="2"/>
  <c r="G105" i="2"/>
  <c r="C105" i="2"/>
  <c r="AI104" i="2"/>
  <c r="AF104" i="2"/>
  <c r="AC104" i="2"/>
  <c r="AD104" i="2" s="1"/>
  <c r="X104" i="2"/>
  <c r="Y104" i="2" s="1"/>
  <c r="U104" i="2"/>
  <c r="R104" i="2"/>
  <c r="O104" i="2"/>
  <c r="P104" i="2" s="1"/>
  <c r="J104" i="2"/>
  <c r="K104" i="2" s="1"/>
  <c r="E104" i="2"/>
  <c r="F104" i="2" s="1"/>
  <c r="AI103" i="2"/>
  <c r="AF103" i="2"/>
  <c r="AC103" i="2"/>
  <c r="AD103" i="2" s="1"/>
  <c r="X103" i="2"/>
  <c r="U103" i="2"/>
  <c r="R103" i="2"/>
  <c r="O103" i="2"/>
  <c r="P103" i="2" s="1"/>
  <c r="J103" i="2"/>
  <c r="E103" i="2"/>
  <c r="F103" i="2" s="1"/>
  <c r="AE102" i="2"/>
  <c r="AA102" i="2"/>
  <c r="Z102" i="2"/>
  <c r="V102" i="2"/>
  <c r="Q102" i="2"/>
  <c r="M102" i="2"/>
  <c r="L102" i="2"/>
  <c r="H102" i="2"/>
  <c r="G102" i="2"/>
  <c r="C102" i="2"/>
  <c r="AI101" i="2"/>
  <c r="AF101" i="2"/>
  <c r="AC101" i="2"/>
  <c r="AD101" i="2" s="1"/>
  <c r="Y101" i="2"/>
  <c r="X101" i="2"/>
  <c r="U101" i="2"/>
  <c r="R101" i="2"/>
  <c r="P101" i="2"/>
  <c r="O101" i="2"/>
  <c r="J101" i="2"/>
  <c r="K101" i="2" s="1"/>
  <c r="E101" i="2"/>
  <c r="F101" i="2" s="1"/>
  <c r="AI100" i="2"/>
  <c r="AF100" i="2"/>
  <c r="AC100" i="2"/>
  <c r="AD100" i="2" s="1"/>
  <c r="X100" i="2"/>
  <c r="AG100" i="2" s="1"/>
  <c r="U100" i="2"/>
  <c r="R100" i="2"/>
  <c r="O100" i="2"/>
  <c r="P100" i="2" s="1"/>
  <c r="J100" i="2"/>
  <c r="E100" i="2"/>
  <c r="F100" i="2" s="1"/>
  <c r="AI99" i="2"/>
  <c r="AF99" i="2"/>
  <c r="AC99" i="2"/>
  <c r="AD99" i="2" s="1"/>
  <c r="X99" i="2"/>
  <c r="AG99" i="2" s="1"/>
  <c r="U99" i="2"/>
  <c r="R99" i="2"/>
  <c r="O99" i="2"/>
  <c r="P99" i="2" s="1"/>
  <c r="J99" i="2"/>
  <c r="K99" i="2" s="1"/>
  <c r="E99" i="2"/>
  <c r="F99" i="2" s="1"/>
  <c r="AI98" i="2"/>
  <c r="AF98" i="2"/>
  <c r="AC98" i="2"/>
  <c r="AD98" i="2" s="1"/>
  <c r="X98" i="2"/>
  <c r="Y98" i="2" s="1"/>
  <c r="U98" i="2"/>
  <c r="R98" i="2"/>
  <c r="O98" i="2"/>
  <c r="P98" i="2" s="1"/>
  <c r="J98" i="2"/>
  <c r="E98" i="2"/>
  <c r="F98" i="2" s="1"/>
  <c r="AI97" i="2"/>
  <c r="AF97" i="2"/>
  <c r="AC97" i="2"/>
  <c r="AD97" i="2" s="1"/>
  <c r="X97" i="2"/>
  <c r="U97" i="2"/>
  <c r="R97" i="2"/>
  <c r="O97" i="2"/>
  <c r="P97" i="2" s="1"/>
  <c r="J97" i="2"/>
  <c r="E97" i="2"/>
  <c r="F97" i="2" s="1"/>
  <c r="AI96" i="2"/>
  <c r="AF96" i="2"/>
  <c r="AC96" i="2"/>
  <c r="AD96" i="2" s="1"/>
  <c r="X96" i="2"/>
  <c r="Y96" i="2" s="1"/>
  <c r="U96" i="2"/>
  <c r="R96" i="2"/>
  <c r="O96" i="2"/>
  <c r="P96" i="2" s="1"/>
  <c r="J96" i="2"/>
  <c r="E96" i="2"/>
  <c r="F96" i="2" s="1"/>
  <c r="AI95" i="2"/>
  <c r="AF95" i="2"/>
  <c r="AC95" i="2"/>
  <c r="AD95" i="2" s="1"/>
  <c r="X95" i="2"/>
  <c r="U95" i="2"/>
  <c r="R95" i="2"/>
  <c r="O95" i="2"/>
  <c r="P95" i="2" s="1"/>
  <c r="J95" i="2"/>
  <c r="E95" i="2"/>
  <c r="F95" i="2" s="1"/>
  <c r="AI94" i="2"/>
  <c r="U94" i="2"/>
  <c r="M94" i="2"/>
  <c r="O94" i="2" s="1"/>
  <c r="P94" i="2" s="1"/>
  <c r="Q93" i="2" s="1"/>
  <c r="H94" i="2"/>
  <c r="J94" i="2" s="1"/>
  <c r="C94" i="2"/>
  <c r="E94" i="2" s="1"/>
  <c r="F94" i="2" s="1"/>
  <c r="G93" i="2" s="1"/>
  <c r="T93" i="2"/>
  <c r="S93" i="2"/>
  <c r="R93" i="2"/>
  <c r="AA91" i="2"/>
  <c r="AA86" i="2" s="1"/>
  <c r="V91" i="2"/>
  <c r="V86" i="2" s="1"/>
  <c r="R91" i="2"/>
  <c r="AF90" i="2"/>
  <c r="AC90" i="2"/>
  <c r="AE90" i="2" s="1"/>
  <c r="X90" i="2"/>
  <c r="Z90" i="2" s="1"/>
  <c r="R90" i="2"/>
  <c r="O90" i="2"/>
  <c r="Q90" i="2" s="1"/>
  <c r="P90" i="2" s="1"/>
  <c r="J90" i="2"/>
  <c r="E90" i="2"/>
  <c r="G90" i="2" s="1"/>
  <c r="AF89" i="2"/>
  <c r="AC89" i="2"/>
  <c r="AE89" i="2" s="1"/>
  <c r="X89" i="2"/>
  <c r="Z89" i="2" s="1"/>
  <c r="R89" i="2"/>
  <c r="O89" i="2"/>
  <c r="J89" i="2"/>
  <c r="L89" i="2" s="1"/>
  <c r="E89" i="2"/>
  <c r="G89" i="2" s="1"/>
  <c r="AF88" i="2"/>
  <c r="AC88" i="2"/>
  <c r="AE88" i="2" s="1"/>
  <c r="X88" i="2"/>
  <c r="R88" i="2"/>
  <c r="O88" i="2"/>
  <c r="Q88" i="2" s="1"/>
  <c r="J88" i="2"/>
  <c r="L88" i="2" s="1"/>
  <c r="E88" i="2"/>
  <c r="G88" i="2" s="1"/>
  <c r="AF87" i="2"/>
  <c r="AC87" i="2"/>
  <c r="X87" i="2"/>
  <c r="Z87" i="2" s="1"/>
  <c r="R87" i="2"/>
  <c r="O87" i="2"/>
  <c r="J87" i="2"/>
  <c r="L87" i="2" s="1"/>
  <c r="E87" i="2"/>
  <c r="M86" i="2"/>
  <c r="H86" i="2"/>
  <c r="C86" i="2"/>
  <c r="AI85" i="2"/>
  <c r="AF85" i="2"/>
  <c r="AC85" i="2"/>
  <c r="AD85" i="2" s="1"/>
  <c r="X85" i="2"/>
  <c r="U85" i="2"/>
  <c r="R85" i="2"/>
  <c r="O85" i="2"/>
  <c r="P85" i="2" s="1"/>
  <c r="J85" i="2"/>
  <c r="E85" i="2"/>
  <c r="F85" i="2" s="1"/>
  <c r="AI84" i="2"/>
  <c r="AF84" i="2"/>
  <c r="AC84" i="2"/>
  <c r="X84" i="2"/>
  <c r="Y84" i="2" s="1"/>
  <c r="U84" i="2"/>
  <c r="R84" i="2"/>
  <c r="O84" i="2"/>
  <c r="J84" i="2"/>
  <c r="K84" i="2" s="1"/>
  <c r="E84" i="2"/>
  <c r="F84" i="2" s="1"/>
  <c r="AF83" i="2"/>
  <c r="AE83" i="2"/>
  <c r="AC83" i="2"/>
  <c r="Z83" i="2"/>
  <c r="X83" i="2"/>
  <c r="R83" i="2"/>
  <c r="Q83" i="2"/>
  <c r="O83" i="2"/>
  <c r="L83" i="2"/>
  <c r="J83" i="2"/>
  <c r="G83" i="2"/>
  <c r="E83" i="2"/>
  <c r="AI82" i="2"/>
  <c r="AF82" i="2"/>
  <c r="AC82" i="2"/>
  <c r="AD82" i="2" s="1"/>
  <c r="X82" i="2"/>
  <c r="U82" i="2"/>
  <c r="R82" i="2"/>
  <c r="O82" i="2"/>
  <c r="P82" i="2" s="1"/>
  <c r="J82" i="2"/>
  <c r="E82" i="2"/>
  <c r="F82" i="2" s="1"/>
  <c r="AF81" i="2"/>
  <c r="AE81" i="2"/>
  <c r="AC81" i="2"/>
  <c r="Z81" i="2"/>
  <c r="X81" i="2"/>
  <c r="R81" i="2"/>
  <c r="Q81" i="2"/>
  <c r="O81" i="2"/>
  <c r="L81" i="2"/>
  <c r="J81" i="2"/>
  <c r="G81" i="2"/>
  <c r="E81" i="2"/>
  <c r="AI80" i="2"/>
  <c r="AF80" i="2"/>
  <c r="AC80" i="2"/>
  <c r="AD80" i="2" s="1"/>
  <c r="X80" i="2"/>
  <c r="U80" i="2"/>
  <c r="R80" i="2"/>
  <c r="O80" i="2"/>
  <c r="P80" i="2" s="1"/>
  <c r="J80" i="2"/>
  <c r="E80" i="2"/>
  <c r="F80" i="2" s="1"/>
  <c r="AI79" i="2"/>
  <c r="AF79" i="2"/>
  <c r="AC79" i="2"/>
  <c r="AD79" i="2" s="1"/>
  <c r="X79" i="2"/>
  <c r="U79" i="2"/>
  <c r="R79" i="2"/>
  <c r="O79" i="2"/>
  <c r="P79" i="2" s="1"/>
  <c r="J79" i="2"/>
  <c r="K79" i="2" s="1"/>
  <c r="E79" i="2"/>
  <c r="F79" i="2" s="1"/>
  <c r="AI78" i="2"/>
  <c r="AF78" i="2"/>
  <c r="AC78" i="2"/>
  <c r="AD78" i="2" s="1"/>
  <c r="X78" i="2"/>
  <c r="U78" i="2"/>
  <c r="R78" i="2"/>
  <c r="O78" i="2"/>
  <c r="P78" i="2" s="1"/>
  <c r="J78" i="2"/>
  <c r="E78" i="2"/>
  <c r="F78" i="2" s="1"/>
  <c r="AI77" i="2"/>
  <c r="AF77" i="2"/>
  <c r="AC77" i="2"/>
  <c r="AD77" i="2" s="1"/>
  <c r="X77" i="2"/>
  <c r="U77" i="2"/>
  <c r="R77" i="2"/>
  <c r="O77" i="2"/>
  <c r="P77" i="2" s="1"/>
  <c r="J77" i="2"/>
  <c r="E77" i="2"/>
  <c r="F77" i="2" s="1"/>
  <c r="AI76" i="2"/>
  <c r="AF76" i="2"/>
  <c r="AC76" i="2"/>
  <c r="AD76" i="2" s="1"/>
  <c r="X76" i="2"/>
  <c r="U76" i="2"/>
  <c r="R76" i="2"/>
  <c r="O76" i="2"/>
  <c r="P76" i="2" s="1"/>
  <c r="J76" i="2"/>
  <c r="E76" i="2"/>
  <c r="F76" i="2" s="1"/>
  <c r="AI75" i="2"/>
  <c r="AF75" i="2"/>
  <c r="AC75" i="2"/>
  <c r="X75" i="2"/>
  <c r="Y75" i="2" s="1"/>
  <c r="U75" i="2"/>
  <c r="R75" i="2"/>
  <c r="O75" i="2"/>
  <c r="J75" i="2"/>
  <c r="K75" i="2" s="1"/>
  <c r="E75" i="2"/>
  <c r="F75" i="2" s="1"/>
  <c r="AI74" i="2"/>
  <c r="AF74" i="2"/>
  <c r="AC74" i="2"/>
  <c r="AD74" i="2" s="1"/>
  <c r="X74" i="2"/>
  <c r="U74" i="2"/>
  <c r="R74" i="2"/>
  <c r="O74" i="2"/>
  <c r="P74" i="2" s="1"/>
  <c r="J74" i="2"/>
  <c r="E74" i="2"/>
  <c r="F74" i="2" s="1"/>
  <c r="AI73" i="2"/>
  <c r="AF73" i="2"/>
  <c r="AC73" i="2"/>
  <c r="AD73" i="2" s="1"/>
  <c r="X73" i="2"/>
  <c r="Y73" i="2" s="1"/>
  <c r="U73" i="2"/>
  <c r="R73" i="2"/>
  <c r="O73" i="2"/>
  <c r="J73" i="2"/>
  <c r="K73" i="2" s="1"/>
  <c r="E73" i="2"/>
  <c r="F73" i="2" s="1"/>
  <c r="AI72" i="2"/>
  <c r="AF72" i="2"/>
  <c r="AC72" i="2"/>
  <c r="AD72" i="2" s="1"/>
  <c r="X72" i="2"/>
  <c r="U72" i="2"/>
  <c r="R72" i="2"/>
  <c r="O72" i="2"/>
  <c r="P72" i="2" s="1"/>
  <c r="J72" i="2"/>
  <c r="E72" i="2"/>
  <c r="F72" i="2" s="1"/>
  <c r="AI71" i="2"/>
  <c r="AF71" i="2"/>
  <c r="AC71" i="2"/>
  <c r="X71" i="2"/>
  <c r="Y71" i="2" s="1"/>
  <c r="U71" i="2"/>
  <c r="R71" i="2"/>
  <c r="O71" i="2"/>
  <c r="K71" i="2"/>
  <c r="J71" i="2"/>
  <c r="E71" i="2"/>
  <c r="F71" i="2" s="1"/>
  <c r="AI70" i="2"/>
  <c r="AF70" i="2"/>
  <c r="AC70" i="2"/>
  <c r="AD70" i="2" s="1"/>
  <c r="X70" i="2"/>
  <c r="U70" i="2"/>
  <c r="R70" i="2"/>
  <c r="O70" i="2"/>
  <c r="P70" i="2" s="1"/>
  <c r="J70" i="2"/>
  <c r="E70" i="2"/>
  <c r="F70" i="2" s="1"/>
  <c r="AI69" i="2"/>
  <c r="AF69" i="2"/>
  <c r="AC69" i="2"/>
  <c r="AD69" i="2" s="1"/>
  <c r="X69" i="2"/>
  <c r="AG69" i="2" s="1"/>
  <c r="U69" i="2"/>
  <c r="R69" i="2"/>
  <c r="O69" i="2"/>
  <c r="P69" i="2" s="1"/>
  <c r="J69" i="2"/>
  <c r="S69" i="2" s="1"/>
  <c r="E69" i="2"/>
  <c r="F69" i="2" s="1"/>
  <c r="AI68" i="2"/>
  <c r="AF68" i="2"/>
  <c r="AC68" i="2"/>
  <c r="AD68" i="2" s="1"/>
  <c r="X68" i="2"/>
  <c r="U68" i="2"/>
  <c r="R68" i="2"/>
  <c r="O68" i="2"/>
  <c r="P68" i="2" s="1"/>
  <c r="J68" i="2"/>
  <c r="E68" i="2"/>
  <c r="F68" i="2" s="1"/>
  <c r="AI67" i="2"/>
  <c r="AF67" i="2"/>
  <c r="AC67" i="2"/>
  <c r="AD67" i="2" s="1"/>
  <c r="X67" i="2"/>
  <c r="U67" i="2"/>
  <c r="R67" i="2"/>
  <c r="O67" i="2"/>
  <c r="P67" i="2" s="1"/>
  <c r="J67" i="2"/>
  <c r="E67" i="2"/>
  <c r="F67" i="2" s="1"/>
  <c r="AI66" i="2"/>
  <c r="AF66" i="2"/>
  <c r="AC66" i="2"/>
  <c r="AD66" i="2" s="1"/>
  <c r="X66" i="2"/>
  <c r="U66" i="2"/>
  <c r="R66" i="2"/>
  <c r="O66" i="2"/>
  <c r="P66" i="2" s="1"/>
  <c r="J66" i="2"/>
  <c r="E66" i="2"/>
  <c r="F66" i="2" s="1"/>
  <c r="AI65" i="2"/>
  <c r="AF65" i="2"/>
  <c r="AC65" i="2"/>
  <c r="AD65" i="2" s="1"/>
  <c r="X65" i="2"/>
  <c r="U65" i="2"/>
  <c r="R65" i="2"/>
  <c r="O65" i="2"/>
  <c r="P65" i="2" s="1"/>
  <c r="J65" i="2"/>
  <c r="E65" i="2"/>
  <c r="F65" i="2" s="1"/>
  <c r="AA64" i="2"/>
  <c r="V64" i="2"/>
  <c r="M64" i="2"/>
  <c r="H64" i="2"/>
  <c r="C64" i="2"/>
  <c r="AI63" i="2"/>
  <c r="AF63" i="2"/>
  <c r="AC63" i="2"/>
  <c r="AD63" i="2" s="1"/>
  <c r="X63" i="2"/>
  <c r="U63" i="2"/>
  <c r="R63" i="2"/>
  <c r="O63" i="2"/>
  <c r="P63" i="2" s="1"/>
  <c r="J63" i="2"/>
  <c r="E63" i="2"/>
  <c r="F63" i="2" s="1"/>
  <c r="AI62" i="2"/>
  <c r="AF62" i="2"/>
  <c r="AC62" i="2"/>
  <c r="AD62" i="2" s="1"/>
  <c r="X62" i="2"/>
  <c r="U62" i="2"/>
  <c r="R62" i="2"/>
  <c r="O62" i="2"/>
  <c r="P62" i="2" s="1"/>
  <c r="J62" i="2"/>
  <c r="E62" i="2"/>
  <c r="F62" i="2" s="1"/>
  <c r="AI61" i="2"/>
  <c r="AF61" i="2"/>
  <c r="AC61" i="2"/>
  <c r="AD61" i="2" s="1"/>
  <c r="X61" i="2"/>
  <c r="Y61" i="2" s="1"/>
  <c r="U61" i="2"/>
  <c r="R61" i="2"/>
  <c r="O61" i="2"/>
  <c r="P61" i="2" s="1"/>
  <c r="J61" i="2"/>
  <c r="K61" i="2" s="1"/>
  <c r="E61" i="2"/>
  <c r="F61" i="2" s="1"/>
  <c r="AI60" i="2"/>
  <c r="AF60" i="2"/>
  <c r="AC60" i="2"/>
  <c r="AD60" i="2" s="1"/>
  <c r="X60" i="2"/>
  <c r="U60" i="2"/>
  <c r="R60" i="2"/>
  <c r="O60" i="2"/>
  <c r="P60" i="2" s="1"/>
  <c r="J60" i="2"/>
  <c r="E60" i="2"/>
  <c r="F60" i="2" s="1"/>
  <c r="AI59" i="2"/>
  <c r="AF59" i="2"/>
  <c r="AC59" i="2"/>
  <c r="AD59" i="2" s="1"/>
  <c r="X59" i="2"/>
  <c r="Y59" i="2" s="1"/>
  <c r="U59" i="2"/>
  <c r="R59" i="2"/>
  <c r="O59" i="2"/>
  <c r="P59" i="2" s="1"/>
  <c r="J59" i="2"/>
  <c r="K59" i="2" s="1"/>
  <c r="E59" i="2"/>
  <c r="F59" i="2" s="1"/>
  <c r="AI58" i="2"/>
  <c r="AF58" i="2"/>
  <c r="AC58" i="2"/>
  <c r="AD58" i="2" s="1"/>
  <c r="X58" i="2"/>
  <c r="U58" i="2"/>
  <c r="R58" i="2"/>
  <c r="O58" i="2"/>
  <c r="P58" i="2" s="1"/>
  <c r="J58" i="2"/>
  <c r="S58" i="2" s="1"/>
  <c r="E58" i="2"/>
  <c r="F58" i="2" s="1"/>
  <c r="AI57" i="2"/>
  <c r="AF57" i="2"/>
  <c r="AC57" i="2"/>
  <c r="AD57" i="2" s="1"/>
  <c r="X57" i="2"/>
  <c r="Y57" i="2" s="1"/>
  <c r="U57" i="2"/>
  <c r="R57" i="2"/>
  <c r="O57" i="2"/>
  <c r="P57" i="2" s="1"/>
  <c r="J57" i="2"/>
  <c r="K57" i="2" s="1"/>
  <c r="E57" i="2"/>
  <c r="F57" i="2" s="1"/>
  <c r="AI56" i="2"/>
  <c r="AF56" i="2"/>
  <c r="AC56" i="2"/>
  <c r="AD56" i="2" s="1"/>
  <c r="X56" i="2"/>
  <c r="AG56" i="2" s="1"/>
  <c r="U56" i="2"/>
  <c r="R56" i="2"/>
  <c r="O56" i="2"/>
  <c r="P56" i="2" s="1"/>
  <c r="J56" i="2"/>
  <c r="E56" i="2"/>
  <c r="F56" i="2" s="1"/>
  <c r="AI55" i="2"/>
  <c r="AF55" i="2"/>
  <c r="AC55" i="2"/>
  <c r="AD55" i="2" s="1"/>
  <c r="X55" i="2"/>
  <c r="Y55" i="2" s="1"/>
  <c r="U55" i="2"/>
  <c r="R55" i="2"/>
  <c r="O55" i="2"/>
  <c r="P55" i="2" s="1"/>
  <c r="J55" i="2"/>
  <c r="K55" i="2" s="1"/>
  <c r="E55" i="2"/>
  <c r="F55" i="2" s="1"/>
  <c r="AI54" i="2"/>
  <c r="AF54" i="2"/>
  <c r="AC54" i="2"/>
  <c r="AD54" i="2" s="1"/>
  <c r="X54" i="2"/>
  <c r="U54" i="2"/>
  <c r="R54" i="2"/>
  <c r="O54" i="2"/>
  <c r="P54" i="2" s="1"/>
  <c r="J54" i="2"/>
  <c r="E54" i="2"/>
  <c r="F54" i="2" s="1"/>
  <c r="AI53" i="2"/>
  <c r="AF53" i="2"/>
  <c r="AC53" i="2"/>
  <c r="AD53" i="2" s="1"/>
  <c r="X53" i="2"/>
  <c r="Y53" i="2" s="1"/>
  <c r="U53" i="2"/>
  <c r="R53" i="2"/>
  <c r="O53" i="2"/>
  <c r="P53" i="2" s="1"/>
  <c r="J53" i="2"/>
  <c r="K53" i="2" s="1"/>
  <c r="E53" i="2"/>
  <c r="F53" i="2" s="1"/>
  <c r="AI52" i="2"/>
  <c r="AF52" i="2"/>
  <c r="AC52" i="2"/>
  <c r="AD52" i="2" s="1"/>
  <c r="X52" i="2"/>
  <c r="U52" i="2"/>
  <c r="R52" i="2"/>
  <c r="O52" i="2"/>
  <c r="P52" i="2" s="1"/>
  <c r="J52" i="2"/>
  <c r="E52" i="2"/>
  <c r="F52" i="2" s="1"/>
  <c r="AI51" i="2"/>
  <c r="AF51" i="2"/>
  <c r="AC51" i="2"/>
  <c r="AD51" i="2" s="1"/>
  <c r="X51" i="2"/>
  <c r="Y51" i="2" s="1"/>
  <c r="U51" i="2"/>
  <c r="R51" i="2"/>
  <c r="O51" i="2"/>
  <c r="P51" i="2" s="1"/>
  <c r="J51" i="2"/>
  <c r="K51" i="2" s="1"/>
  <c r="E51" i="2"/>
  <c r="F51" i="2" s="1"/>
  <c r="AI50" i="2"/>
  <c r="AF50" i="2"/>
  <c r="AC50" i="2"/>
  <c r="AD50" i="2" s="1"/>
  <c r="X50" i="2"/>
  <c r="U50" i="2"/>
  <c r="R50" i="2"/>
  <c r="O50" i="2"/>
  <c r="P50" i="2" s="1"/>
  <c r="J50" i="2"/>
  <c r="E50" i="2"/>
  <c r="F50" i="2" s="1"/>
  <c r="AI49" i="2"/>
  <c r="AF49" i="2"/>
  <c r="AC49" i="2"/>
  <c r="AD49" i="2" s="1"/>
  <c r="X49" i="2"/>
  <c r="Y49" i="2" s="1"/>
  <c r="U49" i="2"/>
  <c r="R49" i="2"/>
  <c r="O49" i="2"/>
  <c r="P49" i="2" s="1"/>
  <c r="J49" i="2"/>
  <c r="K49" i="2" s="1"/>
  <c r="E49" i="2"/>
  <c r="F49" i="2" s="1"/>
  <c r="AI48" i="2"/>
  <c r="AF48" i="2"/>
  <c r="AC48" i="2"/>
  <c r="AD48" i="2" s="1"/>
  <c r="X48" i="2"/>
  <c r="U48" i="2"/>
  <c r="R48" i="2"/>
  <c r="O48" i="2"/>
  <c r="P48" i="2" s="1"/>
  <c r="J48" i="2"/>
  <c r="E48" i="2"/>
  <c r="F48" i="2" s="1"/>
  <c r="AI47" i="2"/>
  <c r="AF47" i="2"/>
  <c r="AC47" i="2"/>
  <c r="AD47" i="2" s="1"/>
  <c r="X47" i="2"/>
  <c r="Y47" i="2" s="1"/>
  <c r="U47" i="2"/>
  <c r="R47" i="2"/>
  <c r="O47" i="2"/>
  <c r="P47" i="2" s="1"/>
  <c r="J47" i="2"/>
  <c r="K47" i="2" s="1"/>
  <c r="E47" i="2"/>
  <c r="F47" i="2" s="1"/>
  <c r="AI46" i="2"/>
  <c r="AF46" i="2"/>
  <c r="AC46" i="2"/>
  <c r="AD46" i="2" s="1"/>
  <c r="X46" i="2"/>
  <c r="U46" i="2"/>
  <c r="R46" i="2"/>
  <c r="O46" i="2"/>
  <c r="P46" i="2" s="1"/>
  <c r="J46" i="2"/>
  <c r="E46" i="2"/>
  <c r="F46" i="2" s="1"/>
  <c r="AI45" i="2"/>
  <c r="AF45" i="2"/>
  <c r="AC45" i="2"/>
  <c r="AD45" i="2" s="1"/>
  <c r="X45" i="2"/>
  <c r="Y45" i="2" s="1"/>
  <c r="U45" i="2"/>
  <c r="R45" i="2"/>
  <c r="O45" i="2"/>
  <c r="P45" i="2" s="1"/>
  <c r="J45" i="2"/>
  <c r="K45" i="2" s="1"/>
  <c r="E45" i="2"/>
  <c r="F45" i="2" s="1"/>
  <c r="AI44" i="2"/>
  <c r="AF44" i="2"/>
  <c r="AC44" i="2"/>
  <c r="AD44" i="2" s="1"/>
  <c r="X44" i="2"/>
  <c r="U44" i="2"/>
  <c r="R44" i="2"/>
  <c r="O44" i="2"/>
  <c r="P44" i="2" s="1"/>
  <c r="J44" i="2"/>
  <c r="E44" i="2"/>
  <c r="F44" i="2" s="1"/>
  <c r="AE43" i="2"/>
  <c r="AA43" i="2"/>
  <c r="Z43" i="2"/>
  <c r="V43" i="2"/>
  <c r="Q43" i="2"/>
  <c r="M43" i="2"/>
  <c r="L43" i="2"/>
  <c r="H43" i="2"/>
  <c r="G43" i="2"/>
  <c r="C43" i="2"/>
  <c r="AI40" i="2"/>
  <c r="V40" i="2"/>
  <c r="U40" i="2"/>
  <c r="M40" i="2"/>
  <c r="R40" i="2" s="1"/>
  <c r="J40" i="2"/>
  <c r="E40" i="2"/>
  <c r="F40" i="2" s="1"/>
  <c r="M39" i="2"/>
  <c r="AA39" i="2" s="1"/>
  <c r="AC39" i="2" s="1"/>
  <c r="H39" i="2"/>
  <c r="V39" i="2" s="1"/>
  <c r="C39" i="2"/>
  <c r="E39" i="2" s="1"/>
  <c r="E37" i="2" s="1"/>
  <c r="AI38" i="2"/>
  <c r="AA38" i="2"/>
  <c r="AA94" i="2" s="1"/>
  <c r="AC94" i="2" s="1"/>
  <c r="AD94" i="2" s="1"/>
  <c r="AE93" i="2" s="1"/>
  <c r="V38" i="2"/>
  <c r="V94" i="2" s="1"/>
  <c r="U38" i="2"/>
  <c r="R38" i="2"/>
  <c r="O38" i="2"/>
  <c r="P38" i="2" s="1"/>
  <c r="Q39" i="2" s="1"/>
  <c r="J38" i="2"/>
  <c r="F38" i="2"/>
  <c r="G39" i="2" s="1"/>
  <c r="E38" i="2"/>
  <c r="M37" i="2"/>
  <c r="H37" i="2"/>
  <c r="V36" i="2"/>
  <c r="X36" i="2" s="1"/>
  <c r="M36" i="2"/>
  <c r="AA36" i="2" s="1"/>
  <c r="AC36" i="2" s="1"/>
  <c r="J36" i="2"/>
  <c r="L36" i="2" s="1"/>
  <c r="E36" i="2"/>
  <c r="G36" i="2" s="1"/>
  <c r="F36" i="2" s="1"/>
  <c r="AH35" i="2"/>
  <c r="V35" i="2"/>
  <c r="X35" i="2" s="1"/>
  <c r="Z35" i="2" s="1"/>
  <c r="T35" i="2"/>
  <c r="M35" i="2"/>
  <c r="R35" i="2" s="1"/>
  <c r="J35" i="2"/>
  <c r="E35" i="2"/>
  <c r="G35" i="2" s="1"/>
  <c r="V34" i="2"/>
  <c r="X34" i="2" s="1"/>
  <c r="M34" i="2"/>
  <c r="O34" i="2" s="1"/>
  <c r="Q34" i="2" s="1"/>
  <c r="J34" i="2"/>
  <c r="L34" i="2" s="1"/>
  <c r="E34" i="2"/>
  <c r="V33" i="2"/>
  <c r="X33" i="2" s="1"/>
  <c r="M33" i="2"/>
  <c r="O33" i="2" s="1"/>
  <c r="J33" i="2"/>
  <c r="L33" i="2" s="1"/>
  <c r="E33" i="2"/>
  <c r="G33" i="2" s="1"/>
  <c r="V32" i="2"/>
  <c r="X32" i="2" s="1"/>
  <c r="M32" i="2"/>
  <c r="O32" i="2" s="1"/>
  <c r="J32" i="2"/>
  <c r="L32" i="2" s="1"/>
  <c r="E32" i="2"/>
  <c r="H31" i="2"/>
  <c r="C31" i="2"/>
  <c r="AI30" i="2"/>
  <c r="V30" i="2"/>
  <c r="X30" i="2" s="1"/>
  <c r="U30" i="2"/>
  <c r="M30" i="2"/>
  <c r="AA30" i="2" s="1"/>
  <c r="AC30" i="2" s="1"/>
  <c r="AD30" i="2" s="1"/>
  <c r="J30" i="2"/>
  <c r="K30" i="2" s="1"/>
  <c r="E30" i="2"/>
  <c r="F30" i="2" s="1"/>
  <c r="AI29" i="2"/>
  <c r="V29" i="2"/>
  <c r="X29" i="2" s="1"/>
  <c r="Y29" i="2" s="1"/>
  <c r="U29" i="2"/>
  <c r="U28" i="2" s="1"/>
  <c r="M29" i="2"/>
  <c r="R29" i="2" s="1"/>
  <c r="J29" i="2"/>
  <c r="K29" i="2" s="1"/>
  <c r="E29" i="2"/>
  <c r="F29" i="2" s="1"/>
  <c r="AE28" i="2"/>
  <c r="Z28" i="2"/>
  <c r="Q28" i="2"/>
  <c r="L28" i="2"/>
  <c r="J28" i="2"/>
  <c r="H28" i="2"/>
  <c r="G28" i="2"/>
  <c r="C28" i="2"/>
  <c r="AI27" i="2"/>
  <c r="V27" i="2"/>
  <c r="X27" i="2" s="1"/>
  <c r="Y27" i="2" s="1"/>
  <c r="U27" i="2"/>
  <c r="M27" i="2"/>
  <c r="O27" i="2" s="1"/>
  <c r="J27" i="2"/>
  <c r="K27" i="2" s="1"/>
  <c r="E27" i="2"/>
  <c r="F27" i="2" s="1"/>
  <c r="AE26" i="2"/>
  <c r="AE25" i="2" s="1"/>
  <c r="Z26" i="2"/>
  <c r="Z25" i="2" s="1"/>
  <c r="V26" i="2"/>
  <c r="X26" i="2" s="1"/>
  <c r="Q26" i="2"/>
  <c r="Q25" i="2" s="1"/>
  <c r="M26" i="2"/>
  <c r="O26" i="2" s="1"/>
  <c r="L26" i="2"/>
  <c r="L25" i="2" s="1"/>
  <c r="J26" i="2"/>
  <c r="G26" i="2"/>
  <c r="G25" i="2" s="1"/>
  <c r="E26" i="2"/>
  <c r="H25" i="2"/>
  <c r="C25" i="2"/>
  <c r="AI24" i="2"/>
  <c r="V24" i="2"/>
  <c r="X24" i="2" s="1"/>
  <c r="U24" i="2"/>
  <c r="M24" i="2"/>
  <c r="O24" i="2" s="1"/>
  <c r="P24" i="2" s="1"/>
  <c r="J24" i="2"/>
  <c r="K24" i="2" s="1"/>
  <c r="E24" i="2"/>
  <c r="F24" i="2" s="1"/>
  <c r="AI23" i="2"/>
  <c r="V23" i="2"/>
  <c r="X23" i="2" s="1"/>
  <c r="Y23" i="2" s="1"/>
  <c r="U23" i="2"/>
  <c r="M23" i="2"/>
  <c r="O23" i="2" s="1"/>
  <c r="J23" i="2"/>
  <c r="K23" i="2" s="1"/>
  <c r="E23" i="2"/>
  <c r="F23" i="2" s="1"/>
  <c r="AE22" i="2"/>
  <c r="AE21" i="2" s="1"/>
  <c r="Z22" i="2"/>
  <c r="Z21" i="2" s="1"/>
  <c r="V22" i="2"/>
  <c r="X22" i="2" s="1"/>
  <c r="Q22" i="2"/>
  <c r="Q21" i="2" s="1"/>
  <c r="M22" i="2"/>
  <c r="O22" i="2" s="1"/>
  <c r="L22" i="2"/>
  <c r="L21" i="2" s="1"/>
  <c r="J22" i="2"/>
  <c r="G22" i="2"/>
  <c r="G21" i="2" s="1"/>
  <c r="E22" i="2"/>
  <c r="H21" i="2"/>
  <c r="H17" i="2" s="1"/>
  <c r="C21" i="2"/>
  <c r="AI20" i="2"/>
  <c r="V20" i="2"/>
  <c r="X20" i="2" s="1"/>
  <c r="U20" i="2"/>
  <c r="M20" i="2"/>
  <c r="O20" i="2" s="1"/>
  <c r="P20" i="2" s="1"/>
  <c r="J20" i="2"/>
  <c r="K20" i="2" s="1"/>
  <c r="T20" i="2" s="1"/>
  <c r="E20" i="2"/>
  <c r="F20" i="2" s="1"/>
  <c r="AE19" i="2"/>
  <c r="Z19" i="2"/>
  <c r="V19" i="2"/>
  <c r="Q19" i="2"/>
  <c r="M19" i="2"/>
  <c r="AA19" i="2" s="1"/>
  <c r="L19" i="2"/>
  <c r="J19" i="2"/>
  <c r="G19" i="2"/>
  <c r="E19" i="2"/>
  <c r="C17" i="2"/>
  <c r="AF102" i="2" l="1"/>
  <c r="U105" i="2"/>
  <c r="R109" i="2"/>
  <c r="U115" i="2"/>
  <c r="K81" i="2"/>
  <c r="U88" i="2"/>
  <c r="M92" i="2"/>
  <c r="O92" i="2" s="1"/>
  <c r="R102" i="2"/>
  <c r="E105" i="2"/>
  <c r="S38" i="2"/>
  <c r="O39" i="2"/>
  <c r="O37" i="2" s="1"/>
  <c r="S54" i="2"/>
  <c r="Y100" i="2"/>
  <c r="AH100" i="2" s="1"/>
  <c r="E102" i="2"/>
  <c r="R105" i="2"/>
  <c r="C37" i="2"/>
  <c r="X38" i="2"/>
  <c r="AG77" i="2"/>
  <c r="F83" i="2"/>
  <c r="P83" i="2"/>
  <c r="H92" i="2"/>
  <c r="R94" i="2"/>
  <c r="P39" i="2"/>
  <c r="P37" i="2" s="1"/>
  <c r="Q37" i="2"/>
  <c r="F39" i="2"/>
  <c r="F37" i="2" s="1"/>
  <c r="G37" i="2"/>
  <c r="G17" i="2"/>
  <c r="Q17" i="2"/>
  <c r="T24" i="2"/>
  <c r="V31" i="2"/>
  <c r="AC38" i="2"/>
  <c r="AD38" i="2" s="1"/>
  <c r="AE39" i="2" s="1"/>
  <c r="AE37" i="2" s="1"/>
  <c r="C92" i="2"/>
  <c r="E92" i="2" s="1"/>
  <c r="AG97" i="2"/>
  <c r="J102" i="2"/>
  <c r="AG103" i="2"/>
  <c r="F116" i="2"/>
  <c r="P116" i="2"/>
  <c r="S96" i="2"/>
  <c r="K38" i="2"/>
  <c r="L39" i="2" s="1"/>
  <c r="U39" i="2" s="1"/>
  <c r="U37" i="2" s="1"/>
  <c r="J39" i="2"/>
  <c r="S39" i="2" s="1"/>
  <c r="S37" i="2" s="1"/>
  <c r="O102" i="2"/>
  <c r="U116" i="2"/>
  <c r="AG116" i="2"/>
  <c r="AG96" i="2"/>
  <c r="Y97" i="2"/>
  <c r="AH97" i="2" s="1"/>
  <c r="S100" i="2"/>
  <c r="X102" i="2"/>
  <c r="S106" i="2"/>
  <c r="AI105" i="2"/>
  <c r="AF111" i="2"/>
  <c r="U102" i="2"/>
  <c r="S108" i="2"/>
  <c r="O112" i="2"/>
  <c r="L64" i="2"/>
  <c r="R43" i="2"/>
  <c r="AG52" i="2"/>
  <c r="S63" i="2"/>
  <c r="AG63" i="2"/>
  <c r="AE64" i="2"/>
  <c r="C16" i="2"/>
  <c r="J21" i="2"/>
  <c r="F19" i="2"/>
  <c r="AE17" i="2"/>
  <c r="X28" i="2"/>
  <c r="K34" i="2"/>
  <c r="AF30" i="2"/>
  <c r="R30" i="2"/>
  <c r="R28" i="2" s="1"/>
  <c r="O36" i="2"/>
  <c r="Q36" i="2" s="1"/>
  <c r="J17" i="2"/>
  <c r="O40" i="2"/>
  <c r="P40" i="2" s="1"/>
  <c r="AG44" i="2"/>
  <c r="S46" i="2"/>
  <c r="AG60" i="2"/>
  <c r="S62" i="2"/>
  <c r="S67" i="2"/>
  <c r="AG67" i="2"/>
  <c r="G64" i="2"/>
  <c r="Z64" i="2"/>
  <c r="M41" i="2"/>
  <c r="AG48" i="2"/>
  <c r="S50" i="2"/>
  <c r="S65" i="2"/>
  <c r="AG79" i="2"/>
  <c r="S82" i="2"/>
  <c r="C41" i="2"/>
  <c r="AA41" i="2"/>
  <c r="U83" i="2"/>
  <c r="AG83" i="2"/>
  <c r="AD88" i="2"/>
  <c r="F88" i="2"/>
  <c r="R86" i="2"/>
  <c r="K87" i="2"/>
  <c r="AG95" i="2"/>
  <c r="S97" i="2"/>
  <c r="Y99" i="2"/>
  <c r="T101" i="2"/>
  <c r="AC102" i="2"/>
  <c r="AD102" i="2"/>
  <c r="AC105" i="2"/>
  <c r="F105" i="2"/>
  <c r="S107" i="2"/>
  <c r="S105" i="2" s="1"/>
  <c r="AG107" i="2"/>
  <c r="AG108" i="2"/>
  <c r="J109" i="2"/>
  <c r="S98" i="2"/>
  <c r="S103" i="2"/>
  <c r="T104" i="2"/>
  <c r="AH108" i="2"/>
  <c r="AG98" i="2"/>
  <c r="T99" i="2"/>
  <c r="AG104" i="2"/>
  <c r="AG102" i="2" s="1"/>
  <c r="Z113" i="2"/>
  <c r="AI113" i="2" s="1"/>
  <c r="AI102" i="2"/>
  <c r="O109" i="2"/>
  <c r="L111" i="2"/>
  <c r="K111" i="2" s="1"/>
  <c r="X111" i="2"/>
  <c r="Z111" i="2" s="1"/>
  <c r="Y95" i="2"/>
  <c r="AH95" i="2" s="1"/>
  <c r="K96" i="2"/>
  <c r="T96" i="2" s="1"/>
  <c r="K97" i="2"/>
  <c r="T97" i="2" s="1"/>
  <c r="S99" i="2"/>
  <c r="H41" i="2"/>
  <c r="V41" i="2"/>
  <c r="S101" i="2"/>
  <c r="AG101" i="2"/>
  <c r="K103" i="2"/>
  <c r="T103" i="2" s="1"/>
  <c r="J105" i="2"/>
  <c r="X105" i="2"/>
  <c r="AD105" i="2"/>
  <c r="E109" i="2"/>
  <c r="S110" i="2"/>
  <c r="AF112" i="2"/>
  <c r="K116" i="2"/>
  <c r="AD116" i="2"/>
  <c r="S95" i="2"/>
  <c r="AH101" i="2"/>
  <c r="AD111" i="2"/>
  <c r="AH96" i="2"/>
  <c r="AH98" i="2"/>
  <c r="AH99" i="2"/>
  <c r="F102" i="2"/>
  <c r="P102" i="2"/>
  <c r="AH104" i="2"/>
  <c r="P105" i="2"/>
  <c r="AG106" i="2"/>
  <c r="R112" i="2"/>
  <c r="Y116" i="2"/>
  <c r="K98" i="2"/>
  <c r="T98" i="2" s="1"/>
  <c r="K100" i="2"/>
  <c r="T100" i="2" s="1"/>
  <c r="Y103" i="2"/>
  <c r="AH103" i="2" s="1"/>
  <c r="S104" i="2"/>
  <c r="O105" i="2"/>
  <c r="K108" i="2"/>
  <c r="T108" i="2" s="1"/>
  <c r="Q111" i="2"/>
  <c r="Z114" i="2"/>
  <c r="Y114" i="2" s="1"/>
  <c r="S115" i="2"/>
  <c r="AI89" i="2"/>
  <c r="F89" i="2"/>
  <c r="AG87" i="2"/>
  <c r="Y89" i="2"/>
  <c r="Q87" i="2"/>
  <c r="U87" i="2" s="1"/>
  <c r="S88" i="2"/>
  <c r="S89" i="2"/>
  <c r="AD89" i="2"/>
  <c r="AG90" i="2"/>
  <c r="AH51" i="2"/>
  <c r="T57" i="2"/>
  <c r="AH59" i="2"/>
  <c r="S44" i="2"/>
  <c r="U43" i="2"/>
  <c r="AF43" i="2"/>
  <c r="AG46" i="2"/>
  <c r="T47" i="2"/>
  <c r="AH49" i="2"/>
  <c r="S52" i="2"/>
  <c r="AG54" i="2"/>
  <c r="T55" i="2"/>
  <c r="AH57" i="2"/>
  <c r="S60" i="2"/>
  <c r="AG62" i="2"/>
  <c r="R64" i="2"/>
  <c r="S66" i="2"/>
  <c r="AG66" i="2"/>
  <c r="AH73" i="2"/>
  <c r="T79" i="2"/>
  <c r="Y79" i="2"/>
  <c r="AH79" i="2" s="1"/>
  <c r="F81" i="2"/>
  <c r="F64" i="2" s="1"/>
  <c r="Y81" i="2"/>
  <c r="AG82" i="2"/>
  <c r="T53" i="2"/>
  <c r="AH55" i="2"/>
  <c r="T61" i="2"/>
  <c r="AF64" i="2"/>
  <c r="AI81" i="2"/>
  <c r="T49" i="2"/>
  <c r="AI43" i="2"/>
  <c r="T45" i="2"/>
  <c r="F43" i="2"/>
  <c r="AH47" i="2"/>
  <c r="S48" i="2"/>
  <c r="AG50" i="2"/>
  <c r="T51" i="2"/>
  <c r="AH53" i="2"/>
  <c r="S56" i="2"/>
  <c r="AG58" i="2"/>
  <c r="T59" i="2"/>
  <c r="AH61" i="2"/>
  <c r="Q64" i="2"/>
  <c r="AG65" i="2"/>
  <c r="S68" i="2"/>
  <c r="AG68" i="2"/>
  <c r="S81" i="2"/>
  <c r="P81" i="2"/>
  <c r="T81" i="2" s="1"/>
  <c r="AD81" i="2"/>
  <c r="AA40" i="2"/>
  <c r="AC40" i="2" s="1"/>
  <c r="AD40" i="2" s="1"/>
  <c r="K40" i="2"/>
  <c r="Z36" i="2"/>
  <c r="Y36" i="2" s="1"/>
  <c r="AA20" i="2"/>
  <c r="AC20" i="2" s="1"/>
  <c r="AD20" i="2" s="1"/>
  <c r="S26" i="2"/>
  <c r="F28" i="2"/>
  <c r="U19" i="2"/>
  <c r="AI19" i="2"/>
  <c r="R24" i="2"/>
  <c r="J25" i="2"/>
  <c r="V28" i="2"/>
  <c r="AI28" i="2"/>
  <c r="H16" i="2"/>
  <c r="K32" i="2"/>
  <c r="R20" i="2"/>
  <c r="O29" i="2"/>
  <c r="P29" i="2" s="1"/>
  <c r="O35" i="2"/>
  <c r="Q35" i="2" s="1"/>
  <c r="S20" i="2"/>
  <c r="AA24" i="2"/>
  <c r="AC24" i="2" s="1"/>
  <c r="AD24" i="2" s="1"/>
  <c r="AA29" i="2"/>
  <c r="AC29" i="2" s="1"/>
  <c r="AD29" i="2" s="1"/>
  <c r="AH29" i="2" s="1"/>
  <c r="F33" i="2"/>
  <c r="AA35" i="2"/>
  <c r="AF35" i="2" s="1"/>
  <c r="Y24" i="2"/>
  <c r="AH24" i="2" s="1"/>
  <c r="T29" i="2"/>
  <c r="Y20" i="2"/>
  <c r="AC19" i="2"/>
  <c r="S22" i="2"/>
  <c r="X21" i="2"/>
  <c r="Y22" i="2"/>
  <c r="S24" i="2"/>
  <c r="O25" i="2"/>
  <c r="P26" i="2"/>
  <c r="S27" i="2"/>
  <c r="P27" i="2"/>
  <c r="T27" i="2" s="1"/>
  <c r="K39" i="2"/>
  <c r="T39" i="2" s="1"/>
  <c r="L37" i="2"/>
  <c r="AF19" i="2"/>
  <c r="O21" i="2"/>
  <c r="P22" i="2"/>
  <c r="S23" i="2"/>
  <c r="P23" i="2"/>
  <c r="T23" i="2" s="1"/>
  <c r="X25" i="2"/>
  <c r="Y26" i="2"/>
  <c r="AD28" i="2"/>
  <c r="AA22" i="2"/>
  <c r="R26" i="2"/>
  <c r="L17" i="2"/>
  <c r="Z17" i="2"/>
  <c r="O19" i="2"/>
  <c r="S19" i="2" s="1"/>
  <c r="X19" i="2"/>
  <c r="M21" i="2"/>
  <c r="M17" i="2" s="1"/>
  <c r="V21" i="2"/>
  <c r="V17" i="2" s="1"/>
  <c r="K22" i="2"/>
  <c r="AA23" i="2"/>
  <c r="AC23" i="2" s="1"/>
  <c r="AD23" i="2" s="1"/>
  <c r="AH23" i="2" s="1"/>
  <c r="M25" i="2"/>
  <c r="V25" i="2"/>
  <c r="K26" i="2"/>
  <c r="AA27" i="2"/>
  <c r="AC27" i="2" s="1"/>
  <c r="AD27" i="2" s="1"/>
  <c r="AH27" i="2" s="1"/>
  <c r="E28" i="2"/>
  <c r="O30" i="2"/>
  <c r="E31" i="2"/>
  <c r="G32" i="2"/>
  <c r="F32" i="2" s="1"/>
  <c r="S33" i="2"/>
  <c r="Z33" i="2"/>
  <c r="Y33" i="2"/>
  <c r="U34" i="2"/>
  <c r="K36" i="2"/>
  <c r="AA26" i="2"/>
  <c r="AF26" i="2" s="1"/>
  <c r="Q33" i="2"/>
  <c r="U33" i="2" s="1"/>
  <c r="K19" i="2"/>
  <c r="E21" i="2"/>
  <c r="E17" i="2" s="1"/>
  <c r="F22" i="2"/>
  <c r="F21" i="2" s="1"/>
  <c r="F17" i="2" s="1"/>
  <c r="U22" i="2"/>
  <c r="U21" i="2" s="1"/>
  <c r="AI22" i="2"/>
  <c r="AI21" i="2" s="1"/>
  <c r="R23" i="2"/>
  <c r="E25" i="2"/>
  <c r="F26" i="2"/>
  <c r="F25" i="2" s="1"/>
  <c r="U26" i="2"/>
  <c r="U25" i="2" s="1"/>
  <c r="AI26" i="2"/>
  <c r="AI25" i="2" s="1"/>
  <c r="R27" i="2"/>
  <c r="K28" i="2"/>
  <c r="AA33" i="2"/>
  <c r="Z34" i="2"/>
  <c r="AE36" i="2"/>
  <c r="AD39" i="2"/>
  <c r="AD37" i="2" s="1"/>
  <c r="AC37" i="2"/>
  <c r="X40" i="2"/>
  <c r="P43" i="2"/>
  <c r="AF36" i="2"/>
  <c r="AF39" i="2"/>
  <c r="X39" i="2"/>
  <c r="X37" i="2" s="1"/>
  <c r="R22" i="2"/>
  <c r="AG30" i="2"/>
  <c r="Z32" i="2"/>
  <c r="Y32" i="2" s="1"/>
  <c r="X31" i="2"/>
  <c r="Y38" i="2"/>
  <c r="AG38" i="2"/>
  <c r="R19" i="2"/>
  <c r="M28" i="2"/>
  <c r="AA28" i="2"/>
  <c r="Y30" i="2"/>
  <c r="M31" i="2"/>
  <c r="Q32" i="2"/>
  <c r="U32" i="2" s="1"/>
  <c r="O31" i="2"/>
  <c r="R33" i="2"/>
  <c r="G34" i="2"/>
  <c r="F34" i="2" s="1"/>
  <c r="P34" i="2"/>
  <c r="L35" i="2"/>
  <c r="U35" i="2" s="1"/>
  <c r="T38" i="2"/>
  <c r="AH45" i="2"/>
  <c r="AD43" i="2"/>
  <c r="R32" i="2"/>
  <c r="AA32" i="2"/>
  <c r="AF32" i="2"/>
  <c r="K33" i="2"/>
  <c r="R34" i="2"/>
  <c r="AA34" i="2"/>
  <c r="AC34" i="2" s="1"/>
  <c r="AG34" i="2" s="1"/>
  <c r="AF34" i="2"/>
  <c r="AG36" i="2"/>
  <c r="S70" i="2"/>
  <c r="AD71" i="2"/>
  <c r="AH71" i="2" s="1"/>
  <c r="AG71" i="2"/>
  <c r="AG74" i="2"/>
  <c r="Y74" i="2"/>
  <c r="AH74" i="2" s="1"/>
  <c r="P75" i="2"/>
  <c r="T75" i="2" s="1"/>
  <c r="S75" i="2"/>
  <c r="S76" i="2"/>
  <c r="K76" i="2"/>
  <c r="T76" i="2" s="1"/>
  <c r="S79" i="2"/>
  <c r="K83" i="2"/>
  <c r="T83" i="2" s="1"/>
  <c r="S83" i="2"/>
  <c r="AI83" i="2"/>
  <c r="Y83" i="2"/>
  <c r="AG85" i="2"/>
  <c r="Y85" i="2"/>
  <c r="AH85" i="2" s="1"/>
  <c r="AI90" i="2"/>
  <c r="V92" i="2"/>
  <c r="Q92" i="2"/>
  <c r="Q91" i="2" s="1"/>
  <c r="O91" i="2"/>
  <c r="O86" i="2" s="1"/>
  <c r="S32" i="2"/>
  <c r="S34" i="2"/>
  <c r="AF94" i="2"/>
  <c r="X94" i="2"/>
  <c r="E43" i="2"/>
  <c r="J43" i="2"/>
  <c r="O43" i="2"/>
  <c r="X43" i="2"/>
  <c r="AC43" i="2"/>
  <c r="S45" i="2"/>
  <c r="AG45" i="2"/>
  <c r="S47" i="2"/>
  <c r="AG47" i="2"/>
  <c r="S49" i="2"/>
  <c r="AG49" i="2"/>
  <c r="S51" i="2"/>
  <c r="AG51" i="2"/>
  <c r="S53" i="2"/>
  <c r="AG53" i="2"/>
  <c r="S55" i="2"/>
  <c r="AG55" i="2"/>
  <c r="S57" i="2"/>
  <c r="AG57" i="2"/>
  <c r="S59" i="2"/>
  <c r="AG59" i="2"/>
  <c r="S61" i="2"/>
  <c r="AG61" i="2"/>
  <c r="K63" i="2"/>
  <c r="T63" i="2" s="1"/>
  <c r="Y63" i="2"/>
  <c r="AH63" i="2" s="1"/>
  <c r="E64" i="2"/>
  <c r="J64" i="2"/>
  <c r="O64" i="2"/>
  <c r="X64" i="2"/>
  <c r="AC64" i="2"/>
  <c r="K66" i="2"/>
  <c r="T66" i="2" s="1"/>
  <c r="Y66" i="2"/>
  <c r="AH66" i="2" s="1"/>
  <c r="K68" i="2"/>
  <c r="T68" i="2" s="1"/>
  <c r="Y68" i="2"/>
  <c r="AH68" i="2" s="1"/>
  <c r="K70" i="2"/>
  <c r="T70" i="2" s="1"/>
  <c r="AG76" i="2"/>
  <c r="Y76" i="2"/>
  <c r="AH76" i="2" s="1"/>
  <c r="S80" i="2"/>
  <c r="K80" i="2"/>
  <c r="T80" i="2" s="1"/>
  <c r="AG81" i="2"/>
  <c r="AD84" i="2"/>
  <c r="AH84" i="2" s="1"/>
  <c r="AG84" i="2"/>
  <c r="AG88" i="2"/>
  <c r="Z88" i="2"/>
  <c r="AI88" i="2" s="1"/>
  <c r="AG70" i="2"/>
  <c r="Y70" i="2"/>
  <c r="AH70" i="2" s="1"/>
  <c r="P71" i="2"/>
  <c r="T71" i="2" s="1"/>
  <c r="S71" i="2"/>
  <c r="S72" i="2"/>
  <c r="K72" i="2"/>
  <c r="T72" i="2" s="1"/>
  <c r="AD75" i="2"/>
  <c r="AH75" i="2" s="1"/>
  <c r="AG75" i="2"/>
  <c r="S78" i="2"/>
  <c r="K78" i="2"/>
  <c r="T78" i="2" s="1"/>
  <c r="AG78" i="2"/>
  <c r="Y78" i="2"/>
  <c r="AH78" i="2" s="1"/>
  <c r="AG80" i="2"/>
  <c r="Y80" i="2"/>
  <c r="AH80" i="2" s="1"/>
  <c r="Q89" i="2"/>
  <c r="U89" i="2" s="1"/>
  <c r="G92" i="2"/>
  <c r="G91" i="2" s="1"/>
  <c r="E91" i="2"/>
  <c r="J31" i="2"/>
  <c r="R36" i="2"/>
  <c r="V37" i="2"/>
  <c r="AA37" i="2"/>
  <c r="AF38" i="2"/>
  <c r="AF37" i="2" s="1"/>
  <c r="R39" i="2"/>
  <c r="R37" i="2" s="1"/>
  <c r="K44" i="2"/>
  <c r="Y44" i="2"/>
  <c r="K46" i="2"/>
  <c r="T46" i="2" s="1"/>
  <c r="Y46" i="2"/>
  <c r="AH46" i="2" s="1"/>
  <c r="K48" i="2"/>
  <c r="T48" i="2" s="1"/>
  <c r="Y48" i="2"/>
  <c r="AH48" i="2" s="1"/>
  <c r="K50" i="2"/>
  <c r="T50" i="2" s="1"/>
  <c r="Y50" i="2"/>
  <c r="AH50" i="2" s="1"/>
  <c r="K52" i="2"/>
  <c r="T52" i="2" s="1"/>
  <c r="Y52" i="2"/>
  <c r="AH52" i="2" s="1"/>
  <c r="K54" i="2"/>
  <c r="T54" i="2" s="1"/>
  <c r="Y54" i="2"/>
  <c r="AH54" i="2" s="1"/>
  <c r="K56" i="2"/>
  <c r="T56" i="2" s="1"/>
  <c r="Y56" i="2"/>
  <c r="AH56" i="2" s="1"/>
  <c r="K58" i="2"/>
  <c r="T58" i="2" s="1"/>
  <c r="Y58" i="2"/>
  <c r="AH58" i="2" s="1"/>
  <c r="K60" i="2"/>
  <c r="T60" i="2" s="1"/>
  <c r="Y60" i="2"/>
  <c r="AH60" i="2" s="1"/>
  <c r="K62" i="2"/>
  <c r="T62" i="2" s="1"/>
  <c r="Y62" i="2"/>
  <c r="AH62" i="2" s="1"/>
  <c r="K65" i="2"/>
  <c r="Y65" i="2"/>
  <c r="K67" i="2"/>
  <c r="T67" i="2" s="1"/>
  <c r="Y67" i="2"/>
  <c r="AH67" i="2" s="1"/>
  <c r="K69" i="2"/>
  <c r="T69" i="2" s="1"/>
  <c r="Y69" i="2"/>
  <c r="AH69" i="2" s="1"/>
  <c r="AG72" i="2"/>
  <c r="Y72" i="2"/>
  <c r="AH72" i="2" s="1"/>
  <c r="P73" i="2"/>
  <c r="T73" i="2" s="1"/>
  <c r="S73" i="2"/>
  <c r="AG73" i="2"/>
  <c r="S74" i="2"/>
  <c r="K74" i="2"/>
  <c r="T74" i="2" s="1"/>
  <c r="S77" i="2"/>
  <c r="U81" i="2"/>
  <c r="U64" i="2" s="1"/>
  <c r="P84" i="2"/>
  <c r="T84" i="2" s="1"/>
  <c r="S84" i="2"/>
  <c r="S85" i="2"/>
  <c r="K85" i="2"/>
  <c r="T85" i="2" s="1"/>
  <c r="E86" i="2"/>
  <c r="G87" i="2"/>
  <c r="F87" i="2" s="1"/>
  <c r="AE87" i="2"/>
  <c r="AI87" i="2" s="1"/>
  <c r="K82" i="2"/>
  <c r="T82" i="2" s="1"/>
  <c r="Y82" i="2"/>
  <c r="AH82" i="2" s="1"/>
  <c r="AD83" i="2"/>
  <c r="S87" i="2"/>
  <c r="Y87" i="2"/>
  <c r="P88" i="2"/>
  <c r="K89" i="2"/>
  <c r="AG89" i="2"/>
  <c r="F90" i="2"/>
  <c r="L90" i="2"/>
  <c r="U90" i="2" s="1"/>
  <c r="AD90" i="2"/>
  <c r="J92" i="2"/>
  <c r="AG110" i="2"/>
  <c r="Z110" i="2"/>
  <c r="Y110" i="2" s="1"/>
  <c r="K77" i="2"/>
  <c r="T77" i="2" s="1"/>
  <c r="Y77" i="2"/>
  <c r="AH77" i="2" s="1"/>
  <c r="K88" i="2"/>
  <c r="S90" i="2"/>
  <c r="Y90" i="2"/>
  <c r="T106" i="2"/>
  <c r="U110" i="2"/>
  <c r="AC109" i="2"/>
  <c r="AE110" i="2"/>
  <c r="AE109" i="2" s="1"/>
  <c r="F113" i="2"/>
  <c r="U114" i="2"/>
  <c r="K114" i="2"/>
  <c r="T114" i="2" s="1"/>
  <c r="AA92" i="2"/>
  <c r="AC92" i="2" s="1"/>
  <c r="AF91" i="2"/>
  <c r="AF86" i="2" s="1"/>
  <c r="K94" i="2"/>
  <c r="S94" i="2"/>
  <c r="AH106" i="2"/>
  <c r="P113" i="2"/>
  <c r="Q112" i="2"/>
  <c r="K95" i="2"/>
  <c r="T95" i="2" s="1"/>
  <c r="K107" i="2"/>
  <c r="T107" i="2" s="1"/>
  <c r="Y107" i="2"/>
  <c r="AH107" i="2" s="1"/>
  <c r="AA109" i="2"/>
  <c r="P110" i="2"/>
  <c r="G111" i="2"/>
  <c r="G109" i="2" s="1"/>
  <c r="S111" i="2"/>
  <c r="AG111" i="2"/>
  <c r="E112" i="2"/>
  <c r="J112" i="2"/>
  <c r="X112" i="2"/>
  <c r="AC112" i="2"/>
  <c r="L113" i="2"/>
  <c r="K113" i="2" s="1"/>
  <c r="AD113" i="2"/>
  <c r="G114" i="2"/>
  <c r="F114" i="2" s="1"/>
  <c r="S114" i="2"/>
  <c r="AE114" i="2"/>
  <c r="AD114" i="2" s="1"/>
  <c r="P115" i="2"/>
  <c r="Z115" i="2"/>
  <c r="Y115" i="2" s="1"/>
  <c r="AH115" i="2" s="1"/>
  <c r="K102" i="2"/>
  <c r="K110" i="2"/>
  <c r="S113" i="2"/>
  <c r="Y113" i="2"/>
  <c r="K115" i="2"/>
  <c r="AG115" i="2"/>
  <c r="AF110" i="2"/>
  <c r="AG114" i="2"/>
  <c r="S116" i="2"/>
  <c r="V109" i="2"/>
  <c r="L109" i="2" l="1"/>
  <c r="U109" i="2"/>
  <c r="K37" i="2"/>
  <c r="AG23" i="2"/>
  <c r="U111" i="2"/>
  <c r="J37" i="2"/>
  <c r="J16" i="2" s="1"/>
  <c r="R92" i="2"/>
  <c r="AI114" i="2"/>
  <c r="AE112" i="2"/>
  <c r="T37" i="2"/>
  <c r="T40" i="2"/>
  <c r="T116" i="2"/>
  <c r="S25" i="2"/>
  <c r="T115" i="2"/>
  <c r="P112" i="2"/>
  <c r="T102" i="2"/>
  <c r="AG112" i="2"/>
  <c r="Y105" i="2"/>
  <c r="AH102" i="2"/>
  <c r="AF109" i="2"/>
  <c r="K105" i="2"/>
  <c r="AH81" i="2"/>
  <c r="C117" i="2"/>
  <c r="AF40" i="2"/>
  <c r="AG29" i="2"/>
  <c r="S29" i="2"/>
  <c r="P36" i="2"/>
  <c r="T36" i="2" s="1"/>
  <c r="U36" i="2"/>
  <c r="U31" i="2" s="1"/>
  <c r="S36" i="2"/>
  <c r="AC35" i="2"/>
  <c r="AG35" i="2" s="1"/>
  <c r="AI36" i="2"/>
  <c r="U17" i="2"/>
  <c r="T34" i="2"/>
  <c r="E16" i="2"/>
  <c r="AF27" i="2"/>
  <c r="S40" i="2"/>
  <c r="AI64" i="2"/>
  <c r="R41" i="2"/>
  <c r="AI111" i="2"/>
  <c r="Y111" i="2"/>
  <c r="AH111" i="2" s="1"/>
  <c r="X109" i="2"/>
  <c r="Y102" i="2"/>
  <c r="S102" i="2"/>
  <c r="AG105" i="2"/>
  <c r="S109" i="2"/>
  <c r="H117" i="2"/>
  <c r="P111" i="2"/>
  <c r="P109" i="2" s="1"/>
  <c r="AH116" i="2"/>
  <c r="AH114" i="2"/>
  <c r="Q109" i="2"/>
  <c r="AD87" i="2"/>
  <c r="AH87" i="2" s="1"/>
  <c r="AH90" i="2"/>
  <c r="Q86" i="2"/>
  <c r="Q41" i="2" s="1"/>
  <c r="AF41" i="2"/>
  <c r="P87" i="2"/>
  <c r="T87" i="2" s="1"/>
  <c r="AH89" i="2"/>
  <c r="AG43" i="2"/>
  <c r="AG64" i="2"/>
  <c r="S43" i="2"/>
  <c r="S64" i="2"/>
  <c r="AI17" i="2"/>
  <c r="AC28" i="2"/>
  <c r="AF20" i="2"/>
  <c r="P32" i="2"/>
  <c r="T32" i="2" s="1"/>
  <c r="S35" i="2"/>
  <c r="AF29" i="2"/>
  <c r="AF28" i="2" s="1"/>
  <c r="AF24" i="2"/>
  <c r="P21" i="2"/>
  <c r="AH20" i="2"/>
  <c r="AG24" i="2"/>
  <c r="AG28" i="2"/>
  <c r="M16" i="2"/>
  <c r="M117" i="2" s="1"/>
  <c r="P25" i="2"/>
  <c r="AG20" i="2"/>
  <c r="T113" i="2"/>
  <c r="K112" i="2"/>
  <c r="AD112" i="2"/>
  <c r="AE92" i="2"/>
  <c r="AE91" i="2" s="1"/>
  <c r="AE86" i="2" s="1"/>
  <c r="AE41" i="2" s="1"/>
  <c r="AC91" i="2"/>
  <c r="AC86" i="2" s="1"/>
  <c r="AC41" i="2" s="1"/>
  <c r="G112" i="2"/>
  <c r="T88" i="2"/>
  <c r="Z109" i="2"/>
  <c r="AI110" i="2"/>
  <c r="L92" i="2"/>
  <c r="K92" i="2" s="1"/>
  <c r="J91" i="2"/>
  <c r="S92" i="2"/>
  <c r="G86" i="2"/>
  <c r="G41" i="2" s="1"/>
  <c r="Y64" i="2"/>
  <c r="AH65" i="2"/>
  <c r="Y43" i="2"/>
  <c r="AH44" i="2"/>
  <c r="AH43" i="2" s="1"/>
  <c r="F92" i="2"/>
  <c r="F91" i="2" s="1"/>
  <c r="F86" i="2" s="1"/>
  <c r="F41" i="2" s="1"/>
  <c r="Y94" i="2"/>
  <c r="AG94" i="2"/>
  <c r="R31" i="2"/>
  <c r="AF25" i="2"/>
  <c r="P64" i="2"/>
  <c r="AG39" i="2"/>
  <c r="AG37" i="2" s="1"/>
  <c r="L31" i="2"/>
  <c r="L16" i="2" s="1"/>
  <c r="V16" i="2"/>
  <c r="V117" i="2" s="1"/>
  <c r="AG27" i="2"/>
  <c r="K21" i="2"/>
  <c r="K17" i="2" s="1"/>
  <c r="T22" i="2"/>
  <c r="T21" i="2" s="1"/>
  <c r="Y19" i="2"/>
  <c r="AG19" i="2"/>
  <c r="X17" i="2"/>
  <c r="X16" i="2" s="1"/>
  <c r="AD36" i="2"/>
  <c r="AH36" i="2" s="1"/>
  <c r="AF23" i="2"/>
  <c r="S21" i="2"/>
  <c r="S17" i="2" s="1"/>
  <c r="T94" i="2"/>
  <c r="L93" i="2"/>
  <c r="U93" i="2" s="1"/>
  <c r="S112" i="2"/>
  <c r="T110" i="2"/>
  <c r="K109" i="2"/>
  <c r="U113" i="2"/>
  <c r="U112" i="2" s="1"/>
  <c r="L112" i="2"/>
  <c r="AD110" i="2"/>
  <c r="AD109" i="2" s="1"/>
  <c r="T105" i="2"/>
  <c r="AG109" i="2"/>
  <c r="K64" i="2"/>
  <c r="T65" i="2"/>
  <c r="T64" i="2" s="1"/>
  <c r="T44" i="2"/>
  <c r="T43" i="2" s="1"/>
  <c r="K43" i="2"/>
  <c r="P89" i="2"/>
  <c r="T89" i="2" s="1"/>
  <c r="O41" i="2"/>
  <c r="P92" i="2"/>
  <c r="P91" i="2" s="1"/>
  <c r="K90" i="2"/>
  <c r="T90" i="2" s="1"/>
  <c r="AH83" i="2"/>
  <c r="AH30" i="2"/>
  <c r="Y28" i="2"/>
  <c r="R21" i="2"/>
  <c r="R17" i="2" s="1"/>
  <c r="K31" i="2"/>
  <c r="Y34" i="2"/>
  <c r="Y31" i="2" s="1"/>
  <c r="P33" i="2"/>
  <c r="F31" i="2"/>
  <c r="F16" i="2" s="1"/>
  <c r="O17" i="2"/>
  <c r="P19" i="2"/>
  <c r="T19" i="2" s="1"/>
  <c r="R25" i="2"/>
  <c r="Y21" i="2"/>
  <c r="AE35" i="2"/>
  <c r="AI35" i="2" s="1"/>
  <c r="AC33" i="2"/>
  <c r="AF33" i="2"/>
  <c r="AF31" i="2" s="1"/>
  <c r="P30" i="2"/>
  <c r="S30" i="2"/>
  <c r="O28" i="2"/>
  <c r="T26" i="2"/>
  <c r="T25" i="2" s="1"/>
  <c r="K25" i="2"/>
  <c r="AC22" i="2"/>
  <c r="AF22" i="2"/>
  <c r="AA21" i="2"/>
  <c r="AA17" i="2" s="1"/>
  <c r="AD19" i="2"/>
  <c r="Z31" i="2"/>
  <c r="Y112" i="2"/>
  <c r="AH113" i="2"/>
  <c r="AI115" i="2"/>
  <c r="Z112" i="2"/>
  <c r="AH105" i="2"/>
  <c r="F111" i="2"/>
  <c r="F109" i="2" s="1"/>
  <c r="F112" i="2"/>
  <c r="Y88" i="2"/>
  <c r="AH88" i="2" s="1"/>
  <c r="E41" i="2"/>
  <c r="E117" i="2" s="1"/>
  <c r="AF92" i="2"/>
  <c r="X92" i="2"/>
  <c r="AE34" i="2"/>
  <c r="AI34" i="2" s="1"/>
  <c r="AD34" i="2"/>
  <c r="AC32" i="2"/>
  <c r="AA31" i="2"/>
  <c r="Q31" i="2"/>
  <c r="Q16" i="2" s="1"/>
  <c r="AH38" i="2"/>
  <c r="Z39" i="2"/>
  <c r="AD64" i="2"/>
  <c r="AG40" i="2"/>
  <c r="Y40" i="2"/>
  <c r="AH40" i="2" s="1"/>
  <c r="AH28" i="2"/>
  <c r="AC26" i="2"/>
  <c r="AA25" i="2"/>
  <c r="G31" i="2"/>
  <c r="G16" i="2" s="1"/>
  <c r="Y25" i="2"/>
  <c r="AH110" i="2" l="1"/>
  <c r="AI112" i="2"/>
  <c r="S28" i="2"/>
  <c r="AI109" i="2"/>
  <c r="T112" i="2"/>
  <c r="U16" i="2"/>
  <c r="S31" i="2"/>
  <c r="Y109" i="2"/>
  <c r="AH109" i="2"/>
  <c r="T111" i="2"/>
  <c r="T109" i="2" s="1"/>
  <c r="P31" i="2"/>
  <c r="AF21" i="2"/>
  <c r="AF17" i="2" s="1"/>
  <c r="AF16" i="2" s="1"/>
  <c r="AF117" i="2" s="1"/>
  <c r="G117" i="2"/>
  <c r="AH112" i="2"/>
  <c r="Q117" i="2"/>
  <c r="T17" i="2"/>
  <c r="R16" i="2"/>
  <c r="R117" i="2" s="1"/>
  <c r="P17" i="2"/>
  <c r="S16" i="2"/>
  <c r="AA16" i="2"/>
  <c r="AA117" i="2" s="1"/>
  <c r="P28" i="2"/>
  <c r="T30" i="2"/>
  <c r="T28" i="2" s="1"/>
  <c r="T33" i="2"/>
  <c r="T31" i="2" s="1"/>
  <c r="K16" i="2"/>
  <c r="AH34" i="2"/>
  <c r="AH19" i="2"/>
  <c r="Y17" i="2"/>
  <c r="AH94" i="2"/>
  <c r="Z93" i="2"/>
  <c r="AI93" i="2" s="1"/>
  <c r="S91" i="2"/>
  <c r="S86" i="2" s="1"/>
  <c r="S41" i="2" s="1"/>
  <c r="J86" i="2"/>
  <c r="J41" i="2" s="1"/>
  <c r="J117" i="2" s="1"/>
  <c r="AD92" i="2"/>
  <c r="AD91" i="2" s="1"/>
  <c r="AD86" i="2" s="1"/>
  <c r="AD41" i="2" s="1"/>
  <c r="P86" i="2"/>
  <c r="P41" i="2" s="1"/>
  <c r="AI39" i="2"/>
  <c r="AI37" i="2" s="1"/>
  <c r="Z37" i="2"/>
  <c r="Z16" i="2" s="1"/>
  <c r="Z92" i="2"/>
  <c r="AG92" i="2"/>
  <c r="X91" i="2"/>
  <c r="AC21" i="2"/>
  <c r="AC17" i="2" s="1"/>
  <c r="AD22" i="2"/>
  <c r="AG22" i="2"/>
  <c r="AG21" i="2" s="1"/>
  <c r="AG17" i="2" s="1"/>
  <c r="O16" i="2"/>
  <c r="O117" i="2" s="1"/>
  <c r="Y39" i="2"/>
  <c r="K91" i="2"/>
  <c r="T91" i="2" s="1"/>
  <c r="T86" i="2" s="1"/>
  <c r="T41" i="2" s="1"/>
  <c r="T92" i="2"/>
  <c r="F117" i="2"/>
  <c r="AC25" i="2"/>
  <c r="AD26" i="2"/>
  <c r="AG26" i="2"/>
  <c r="AG25" i="2" s="1"/>
  <c r="AE32" i="2"/>
  <c r="AD32" i="2" s="1"/>
  <c r="AC31" i="2"/>
  <c r="AG32" i="2"/>
  <c r="AE33" i="2"/>
  <c r="AI33" i="2" s="1"/>
  <c r="AG33" i="2"/>
  <c r="AH64" i="2"/>
  <c r="L91" i="2"/>
  <c r="U92" i="2"/>
  <c r="K86" i="2" l="1"/>
  <c r="K41" i="2" s="1"/>
  <c r="K117" i="2" s="1"/>
  <c r="T16" i="2"/>
  <c r="T117" i="2" s="1"/>
  <c r="P16" i="2"/>
  <c r="P117" i="2" s="1"/>
  <c r="AD33" i="2"/>
  <c r="AH33" i="2" s="1"/>
  <c r="AI92" i="2"/>
  <c r="Z91" i="2"/>
  <c r="S117" i="2"/>
  <c r="AH32" i="2"/>
  <c r="AH31" i="2" s="1"/>
  <c r="AD25" i="2"/>
  <c r="AH26" i="2"/>
  <c r="AH25" i="2" s="1"/>
  <c r="AE31" i="2"/>
  <c r="AE16" i="2" s="1"/>
  <c r="AE117" i="2" s="1"/>
  <c r="AI32" i="2"/>
  <c r="AI31" i="2" s="1"/>
  <c r="AI16" i="2" s="1"/>
  <c r="AD21" i="2"/>
  <c r="AD17" i="2" s="1"/>
  <c r="AH22" i="2"/>
  <c r="AH21" i="2" s="1"/>
  <c r="AH17" i="2" s="1"/>
  <c r="AG91" i="2"/>
  <c r="AG86" i="2" s="1"/>
  <c r="AG41" i="2" s="1"/>
  <c r="X86" i="2"/>
  <c r="X41" i="2" s="1"/>
  <c r="X117" i="2" s="1"/>
  <c r="U91" i="2"/>
  <c r="U86" i="2" s="1"/>
  <c r="U41" i="2" s="1"/>
  <c r="U117" i="2" s="1"/>
  <c r="L86" i="2"/>
  <c r="L41" i="2" s="1"/>
  <c r="L117" i="2" s="1"/>
  <c r="AG31" i="2"/>
  <c r="AG16" i="2" s="1"/>
  <c r="AG117" i="2" s="1"/>
  <c r="AH39" i="2"/>
  <c r="AH37" i="2" s="1"/>
  <c r="Y37" i="2"/>
  <c r="Y16" i="2" s="1"/>
  <c r="AC16" i="2"/>
  <c r="AC117" i="2" s="1"/>
  <c r="Y92" i="2"/>
  <c r="AH16" i="2" l="1"/>
  <c r="AI91" i="2"/>
  <c r="AI86" i="2" s="1"/>
  <c r="AI41" i="2" s="1"/>
  <c r="AI117" i="2" s="1"/>
  <c r="Z86" i="2"/>
  <c r="Z41" i="2" s="1"/>
  <c r="Z117" i="2" s="1"/>
  <c r="AH92" i="2"/>
  <c r="Y91" i="2"/>
  <c r="AD31" i="2"/>
  <c r="AD16" i="2" s="1"/>
  <c r="AD117" i="2" s="1"/>
  <c r="AH91" i="2" l="1"/>
  <c r="AH86" i="2" s="1"/>
  <c r="AH41" i="2" s="1"/>
  <c r="AH117" i="2" s="1"/>
  <c r="Y86" i="2"/>
  <c r="Y41" i="2" s="1"/>
  <c r="Y117" i="2" s="1"/>
</calcChain>
</file>

<file path=xl/sharedStrings.xml><?xml version="1.0" encoding="utf-8"?>
<sst xmlns="http://schemas.openxmlformats.org/spreadsheetml/2006/main" count="229" uniqueCount="192">
  <si>
    <t>Приложение № 2</t>
  </si>
  <si>
    <t>к постановлению администрации</t>
  </si>
  <si>
    <t>города Благовещенска</t>
  </si>
  <si>
    <t>от ___________________ № ______</t>
  </si>
  <si>
    <t>Годовые объемы потребления электрической энергии муниципальными учреждениями, финансируемыми из городского бюджета,</t>
  </si>
  <si>
    <t>на 2023 год и плановый период 2024 и 2025 годов</t>
  </si>
  <si>
    <t>№</t>
  </si>
  <si>
    <t>Потребители</t>
  </si>
  <si>
    <t>План на 2023 год</t>
  </si>
  <si>
    <t>План на 1 полугодие 2024 года</t>
  </si>
  <si>
    <t>План на 2 полугодие 2024 года</t>
  </si>
  <si>
    <t>План на 2024 год</t>
  </si>
  <si>
    <t>План на 1 полугодие 2025 года</t>
  </si>
  <si>
    <t>План на 2 полугодие 2025 года</t>
  </si>
  <si>
    <t>План на 2025 год</t>
  </si>
  <si>
    <t>тыс.кВт</t>
  </si>
  <si>
    <t xml:space="preserve">тариф </t>
  </si>
  <si>
    <t>тыс.руб.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</si>
  <si>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</si>
  <si>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</si>
  <si>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</si>
  <si>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1.</t>
  </si>
  <si>
    <t>Культура всего:</t>
  </si>
  <si>
    <t>1.1.</t>
  </si>
  <si>
    <t>Образовательные  учреждения всего:</t>
  </si>
  <si>
    <t>в том числе:</t>
  </si>
  <si>
    <t>1.1.1.</t>
  </si>
  <si>
    <t>МБУДО "Центральная детская школа искусств им. М.Ф.Кнауф-Каминской" СН2</t>
  </si>
  <si>
    <t>1.1.2.</t>
  </si>
  <si>
    <t>МБУДО "Музыкальная школа", НН</t>
  </si>
  <si>
    <t>1.1.3.</t>
  </si>
  <si>
    <t>МБУДО "Художественная школа", всего:</t>
  </si>
  <si>
    <t>СН2</t>
  </si>
  <si>
    <t>НН</t>
  </si>
  <si>
    <t>1.1.4.</t>
  </si>
  <si>
    <t>МБУДО "Школа искусств с.Белогорье" НН</t>
  </si>
  <si>
    <t>1.2.</t>
  </si>
  <si>
    <t>МБУК "Муниципальная информационная библиотечная система", всего:</t>
  </si>
  <si>
    <t>1.3.</t>
  </si>
  <si>
    <t>МБУК "Городской Дом культуры", всего:</t>
  </si>
  <si>
    <t>1.4.</t>
  </si>
  <si>
    <t xml:space="preserve">МАУК "Общественно-культурный центр" </t>
  </si>
  <si>
    <t>1.4.1.</t>
  </si>
  <si>
    <t>Ленина,100; парк Дружбы; Чайковского, 191 (СН2)</t>
  </si>
  <si>
    <t>1.4.2.</t>
  </si>
  <si>
    <t>Кузнечная, 210 (НН)</t>
  </si>
  <si>
    <t>1.4.3.</t>
  </si>
  <si>
    <t>Калинина, 82/2 (НН)</t>
  </si>
  <si>
    <t>1.4.4.</t>
  </si>
  <si>
    <t>Институтская, 3 Харбин (НН)</t>
  </si>
  <si>
    <t>1.4.5.</t>
  </si>
  <si>
    <t>Чайковского, 305 Лагерь "им. Гагарина" (НН)</t>
  </si>
  <si>
    <t>1.5.</t>
  </si>
  <si>
    <t>МАУ ДО "Детская хореаграфическая школа "Ровесники" (управление культуры)</t>
  </si>
  <si>
    <t>возмещение МАОУ ДО ЦЭВД  (управление образования) по договору № 337.2022 от 13.01.2023</t>
  </si>
  <si>
    <t>1.6.</t>
  </si>
  <si>
    <t>Проведение культурно-массовых мероприятий на открытых площадках города Благовещенска муниципальными организациями культуры</t>
  </si>
  <si>
    <t>2.</t>
  </si>
  <si>
    <t>Образование всего:</t>
  </si>
  <si>
    <t>в т.ч.:</t>
  </si>
  <si>
    <t>2.1.</t>
  </si>
  <si>
    <t>Дошкольное образование:</t>
  </si>
  <si>
    <t>2.1.1.</t>
  </si>
  <si>
    <t>МАДОУ "ДС №3 г. Благовещенска"</t>
  </si>
  <si>
    <t>2.1.2.</t>
  </si>
  <si>
    <t xml:space="preserve">МАДОУ "ЦРР-ДС №4 г.Благовещенска"  </t>
  </si>
  <si>
    <t>2.1.3.</t>
  </si>
  <si>
    <t>МАДОУ "ДС №5 г. Благовещенска"</t>
  </si>
  <si>
    <t>2.1.4.</t>
  </si>
  <si>
    <t>МАДОУ "ДС №14 г. Благовещенска"</t>
  </si>
  <si>
    <t>2.1.5.</t>
  </si>
  <si>
    <t>МАДОУ "ДС №15 г. Благовещенска"</t>
  </si>
  <si>
    <t>2.1.6.</t>
  </si>
  <si>
    <t>МАДОУ "ДС №19 г. Благовещенска"</t>
  </si>
  <si>
    <t>2.1.7.</t>
  </si>
  <si>
    <t>МАДОУ "ДС №28 г. Благовещенска"</t>
  </si>
  <si>
    <t>2.1.8.</t>
  </si>
  <si>
    <t>МАДОУ "ДС №32 г. Благовещенска"</t>
  </si>
  <si>
    <t>2.1.9.</t>
  </si>
  <si>
    <t>МАДОУ "ДС №35 г. Благовещенска"</t>
  </si>
  <si>
    <t>2.1.10.</t>
  </si>
  <si>
    <t>МАДОУ "ДС №40 г. Благовещенска"</t>
  </si>
  <si>
    <t>2.1.11.</t>
  </si>
  <si>
    <t>МАДОУ "ДС №47 г. Благовещенска"</t>
  </si>
  <si>
    <t>2.1.12.</t>
  </si>
  <si>
    <t>МАДОУ "ДС №49 г. Благовещенска"</t>
  </si>
  <si>
    <t>2.1.13.</t>
  </si>
  <si>
    <t>МАДОУ "ДС №50 г. Благовещенска"</t>
  </si>
  <si>
    <t>2.1.14.</t>
  </si>
  <si>
    <t>МАДОУ "ДС №55 г. Благовещенска"</t>
  </si>
  <si>
    <t>2.1.15.</t>
  </si>
  <si>
    <t>МАДОУ "ДС №60 г. Благовещенска"</t>
  </si>
  <si>
    <t>2.1.16.</t>
  </si>
  <si>
    <t>МАДОУ "ДС №67 г. Благовещенска"</t>
  </si>
  <si>
    <t>2.1.17.</t>
  </si>
  <si>
    <t>МАДОУ "ЦРР-ДС  №68 г. Благовещенска"</t>
  </si>
  <si>
    <t>2.1.18.</t>
  </si>
  <si>
    <t>МАОУ "Школа № 23 г.Благовещенска" (ДС 22, 69)</t>
  </si>
  <si>
    <t>2.1.19.</t>
  </si>
  <si>
    <t>МАОУ "Школа № 24 г.Благовещенска" (ДС 45)</t>
  </si>
  <si>
    <t>2.1.20.</t>
  </si>
  <si>
    <t>МАОУ "Прогимназия г.Благовещенска"</t>
  </si>
  <si>
    <t>2.2.</t>
  </si>
  <si>
    <t>Общее образование всего:</t>
  </si>
  <si>
    <t>2.2.1.</t>
  </si>
  <si>
    <t>МАОУ "Гимназия №1 г.Благовещенска"</t>
  </si>
  <si>
    <t>2.2.2.</t>
  </si>
  <si>
    <t>МАОУ "Школа № 2 г. Благовещенска"</t>
  </si>
  <si>
    <t>2.2.3.</t>
  </si>
  <si>
    <t>МАОУ "Алексеевская гимназия г. Благовещенска"</t>
  </si>
  <si>
    <t>2.2.4.</t>
  </si>
  <si>
    <t>МАОУ "Школа № 5 г. Благовещенска"</t>
  </si>
  <si>
    <t>2.2.5.</t>
  </si>
  <si>
    <t>МАОУ "Лицей № 6 г. Благовещенска"</t>
  </si>
  <si>
    <t>2.2.6.</t>
  </si>
  <si>
    <t>МАОУ "Школа № 10 г. Благовещенска"</t>
  </si>
  <si>
    <t>2.2.7.</t>
  </si>
  <si>
    <t>МАОУ "Лицей № 11 г. Благовещенска"</t>
  </si>
  <si>
    <t>2.2.8.</t>
  </si>
  <si>
    <t>МАОУ "Школа № 12 г. Благовещенска"</t>
  </si>
  <si>
    <t>2.2.9.</t>
  </si>
  <si>
    <t>МАОУ "Школа № 13 г. Благовещенска"</t>
  </si>
  <si>
    <t>2.2.10.</t>
  </si>
  <si>
    <t>МАОУ "Школа № 14 г. Благовещенска"</t>
  </si>
  <si>
    <t>2.2.11.</t>
  </si>
  <si>
    <t>МАОУ "Школа № 15 г. Благовещенска"</t>
  </si>
  <si>
    <t>2.2.12.</t>
  </si>
  <si>
    <t>МАОУ "Школа № 16 г. Благовещенска им. Героя Советского Союза летчика-космонавта А.А.Леонова"</t>
  </si>
  <si>
    <t>2.2.13.</t>
  </si>
  <si>
    <t>МАОУ "Школа № 17 г. Благовещенска"</t>
  </si>
  <si>
    <t>2.2.14.</t>
  </si>
  <si>
    <t>МАОУ "Школа № 22 г. Благовещенска"</t>
  </si>
  <si>
    <t>2.2.15.</t>
  </si>
  <si>
    <t>МАОУ "Школа № 23 г. Благовещенска"</t>
  </si>
  <si>
    <t>2.2.16.</t>
  </si>
  <si>
    <t>МАОУ "Школа № 24 г. Благовещенска"</t>
  </si>
  <si>
    <t>2.2.17.</t>
  </si>
  <si>
    <t>МАОУ "Гимназия №25 г.Благовещенска им.Героя России А.Иванова"</t>
  </si>
  <si>
    <t>2.2.18.</t>
  </si>
  <si>
    <t>МАОУ "Школа № 26 г. Благовещенска"</t>
  </si>
  <si>
    <t>2.2.19.</t>
  </si>
  <si>
    <t>МАОУ "Школа № 27 г. Благовещенска"</t>
  </si>
  <si>
    <t>2.2.20.</t>
  </si>
  <si>
    <t>МАОУ "Школа № 28 г. Благовещенска"</t>
  </si>
  <si>
    <t>2.2.21.</t>
  </si>
  <si>
    <t xml:space="preserve">МАОУ "Школа на 1500 мест в 406 квартале г.Благовещенска" </t>
  </si>
  <si>
    <t>2.3.</t>
  </si>
  <si>
    <t>Учреждения дополнительного образования всего:</t>
  </si>
  <si>
    <t>2.3.1.</t>
  </si>
  <si>
    <t xml:space="preserve">МАОУ ДО "СШ № 1 г.Благовещенска" </t>
  </si>
  <si>
    <t>2.3.2.</t>
  </si>
  <si>
    <t xml:space="preserve">МАОУ ДО "СШ № 3 г.Благовещенска" </t>
  </si>
  <si>
    <t>2.3.3.</t>
  </si>
  <si>
    <t xml:space="preserve">МАОУ ДО "СШ № 5 г.Благовещенска" </t>
  </si>
  <si>
    <t>2.3.4.</t>
  </si>
  <si>
    <t xml:space="preserve">МАОУ ДО "СШ № 7 г.Благовещенска" </t>
  </si>
  <si>
    <t>2.3.5.</t>
  </si>
  <si>
    <t>МАОУ ДО ЦЭВД г.Благовещенска</t>
  </si>
  <si>
    <t>возмещение МАОУ ДО ЦЭВД  по договору № 337.2022 от 13.01.2023</t>
  </si>
  <si>
    <t>2.3.6.</t>
  </si>
  <si>
    <t>МАОУ "Лицей № 6 г. Благовещенска" (УДО)</t>
  </si>
  <si>
    <t>2.3.7.</t>
  </si>
  <si>
    <t>МАОУ "Школа № 12 г. Благовещенска" (УДО)</t>
  </si>
  <si>
    <t>2.3.8.</t>
  </si>
  <si>
    <t>МАОУ "Школа № 16 г. Благовещенска" (УДО)</t>
  </si>
  <si>
    <t>2.3.9.</t>
  </si>
  <si>
    <t>МАОУ "Школа № 26 г. Благовещенска" (УДО)</t>
  </si>
  <si>
    <t>3.</t>
  </si>
  <si>
    <t>Администрация г. Благовещенска</t>
  </si>
  <si>
    <t>4.</t>
  </si>
  <si>
    <t>Управление ЖКХ (Уличное освещение)</t>
  </si>
  <si>
    <t>5.</t>
  </si>
  <si>
    <t>МУ "Городское управление капитального строительства"</t>
  </si>
  <si>
    <t>6.</t>
  </si>
  <si>
    <t>МКУ "Эксплуатационно-хозяйственная служба", всего:</t>
  </si>
  <si>
    <t>7.</t>
  </si>
  <si>
    <t xml:space="preserve">МКУ "Управление по делам ГОЧС" </t>
  </si>
  <si>
    <t>8.</t>
  </si>
  <si>
    <t>МБУ ЦРМ и ОИ "Выбор"</t>
  </si>
  <si>
    <t>9.</t>
  </si>
  <si>
    <t>МУ СОК "Юность"</t>
  </si>
  <si>
    <t>10.</t>
  </si>
  <si>
    <t>МУ "Информационное агентство Город"</t>
  </si>
  <si>
    <t>ул. Пионерская, 31 (СН 2)</t>
  </si>
  <si>
    <t>ул. Октябрьская, 217 (НН)</t>
  </si>
  <si>
    <t>подсветка рекламных конструкций</t>
  </si>
  <si>
    <t>11.</t>
  </si>
  <si>
    <t>МАУ "Спортивная школа "Центр боевых искусств"</t>
  </si>
  <si>
    <t>ИТОГО: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</si>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</sst>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2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4" fontId="5" fillId="0" borderId="1" xfId="0" applyNumberFormat="1" applyFont="1" applyFill="1" applyBorder="1" applyAlignment="1">
      <alignment wrapText="1"/>
    </xf>
    <xf numFmtId="0" fontId="6" fillId="0" borderId="0" xfId="0" applyFont="1" applyFill="1"/>
    <xf numFmtId="4" fontId="7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/>
    <xf numFmtId="0" fontId="1" fillId="0" borderId="1" xfId="0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right"/>
    </xf>
    <xf numFmtId="4" fontId="5" fillId="0" borderId="0" xfId="0" applyNumberFormat="1" applyFont="1" applyFill="1"/>
    <xf numFmtId="0" fontId="5" fillId="0" borderId="0" xfId="0" applyFont="1" applyFill="1"/>
    <xf numFmtId="0" fontId="9" fillId="0" borderId="1" xfId="0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/>
    </xf>
    <xf numFmtId="4" fontId="1" fillId="0" borderId="0" xfId="0" applyNumberFormat="1" applyFont="1" applyFill="1"/>
    <xf numFmtId="0" fontId="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2" fontId="4" fillId="0" borderId="0" xfId="0" applyNumberFormat="1" applyFont="1" applyFill="1"/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0" xfId="0" applyFont="1" applyFill="1" applyAlignment="1">
      <alignment horizontal="center"/>
    </xf>
    <xf numFmtId="2" fontId="5" fillId="0" borderId="1" xfId="0" applyNumberFormat="1" applyFont="1" applyFill="1" applyBorder="1" applyAlignment="1">
      <alignment wrapText="1"/>
    </xf>
    <xf numFmtId="2" fontId="6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7"/>
  <sheetViews>
    <sheetView tabSelected="1" topLeftCell="A95" zoomScale="80" zoomScaleNormal="80" workbookViewId="0">
      <selection activeCell="B131" sqref="B131"/>
    </sheetView>
  </sheetViews>
  <sheetFormatPr defaultColWidth="9.109375" defaultRowHeight="15.6" x14ac:dyDescent="0.3"/>
  <cols>
    <col min="1" max="1" width="9.109375" style="41"/>
    <col min="2" max="2" width="36" style="5" customWidth="1"/>
    <col min="3" max="7" width="10.88671875" style="5" customWidth="1"/>
    <col min="8" max="17" width="10.88671875" style="5" hidden="1" customWidth="1"/>
    <col min="18" max="18" width="10.88671875" style="5" customWidth="1"/>
    <col min="19" max="20" width="11.6640625" style="5" customWidth="1"/>
    <col min="21" max="21" width="10.88671875" style="5" customWidth="1"/>
    <col min="22" max="31" width="10.88671875" style="5" hidden="1" customWidth="1"/>
    <col min="32" max="32" width="10.88671875" style="5" customWidth="1"/>
    <col min="33" max="33" width="12.33203125" style="5" customWidth="1"/>
    <col min="34" max="34" width="11.6640625" style="5" customWidth="1"/>
    <col min="35" max="35" width="10.88671875" style="5" customWidth="1"/>
    <col min="36" max="16384" width="9.109375" style="5"/>
  </cols>
  <sheetData>
    <row r="1" spans="1:35" s="2" customFormat="1" x14ac:dyDescent="0.3">
      <c r="A1" s="1"/>
      <c r="AI1" s="3" t="s">
        <v>0</v>
      </c>
    </row>
    <row r="2" spans="1:35" s="2" customFormat="1" x14ac:dyDescent="0.3">
      <c r="A2" s="1"/>
      <c r="AI2" s="3" t="s">
        <v>1</v>
      </c>
    </row>
    <row r="3" spans="1:35" s="2" customFormat="1" x14ac:dyDescent="0.3">
      <c r="A3" s="1"/>
      <c r="AI3" s="3" t="s">
        <v>2</v>
      </c>
    </row>
    <row r="4" spans="1:35" s="2" customFormat="1" x14ac:dyDescent="0.3">
      <c r="A4" s="1"/>
      <c r="AI4" s="3" t="s">
        <v>3</v>
      </c>
    </row>
    <row r="5" spans="1:35" s="2" customFormat="1" x14ac:dyDescent="0.3">
      <c r="A5" s="1"/>
    </row>
    <row r="6" spans="1:35" s="2" customFormat="1" x14ac:dyDescent="0.3">
      <c r="A6" s="1"/>
    </row>
    <row r="7" spans="1:35" s="2" customFormat="1" x14ac:dyDescent="0.3">
      <c r="A7" s="1"/>
    </row>
    <row r="8" spans="1:35" s="4" customFormat="1" ht="18" hidden="1" x14ac:dyDescent="0.35">
      <c r="A8" s="45" t="s">
        <v>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</row>
    <row r="9" spans="1:35" s="4" customFormat="1" ht="18" hidden="1" x14ac:dyDescent="0.35">
      <c r="A9" s="46" t="s">
        <v>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</row>
    <row r="10" spans="1:35" s="2" customFormat="1" hidden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5" s="2" customFormat="1" hidden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5" hidden="1" x14ac:dyDescent="0.3">
      <c r="A12" s="47" t="s">
        <v>6</v>
      </c>
      <c r="B12" s="48" t="s">
        <v>7</v>
      </c>
      <c r="C12" s="51" t="s">
        <v>8</v>
      </c>
      <c r="D12" s="52"/>
      <c r="E12" s="52"/>
      <c r="F12" s="52"/>
      <c r="G12" s="53"/>
      <c r="H12" s="44" t="s">
        <v>9</v>
      </c>
      <c r="I12" s="44"/>
      <c r="J12" s="44"/>
      <c r="K12" s="44"/>
      <c r="L12" s="44"/>
      <c r="M12" s="44" t="s">
        <v>10</v>
      </c>
      <c r="N12" s="44"/>
      <c r="O12" s="44"/>
      <c r="P12" s="44"/>
      <c r="Q12" s="44"/>
      <c r="R12" s="44" t="s">
        <v>11</v>
      </c>
      <c r="S12" s="44"/>
      <c r="T12" s="44"/>
      <c r="U12" s="44"/>
      <c r="V12" s="44" t="s">
        <v>12</v>
      </c>
      <c r="W12" s="44"/>
      <c r="X12" s="44"/>
      <c r="Y12" s="44"/>
      <c r="Z12" s="44"/>
      <c r="AA12" s="44" t="s">
        <v>13</v>
      </c>
      <c r="AB12" s="44"/>
      <c r="AC12" s="44"/>
      <c r="AD12" s="44"/>
      <c r="AE12" s="44"/>
      <c r="AF12" s="44" t="s">
        <v>14</v>
      </c>
      <c r="AG12" s="44"/>
      <c r="AH12" s="44"/>
      <c r="AI12" s="44"/>
    </row>
    <row r="13" spans="1:35" hidden="1" x14ac:dyDescent="0.3">
      <c r="A13" s="47"/>
      <c r="B13" s="49"/>
      <c r="C13" s="54"/>
      <c r="D13" s="55"/>
      <c r="E13" s="55"/>
      <c r="F13" s="55"/>
      <c r="G13" s="56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</row>
    <row r="14" spans="1:35" ht="93.6" hidden="1" x14ac:dyDescent="0.3">
      <c r="A14" s="47"/>
      <c r="B14" s="50"/>
      <c r="C14" s="6" t="s">
        <v>15</v>
      </c>
      <c r="D14" s="6" t="s">
        <v>16</v>
      </c>
      <c r="E14" s="6" t="s">
        <v>17</v>
      </c>
      <c r="F14" s="6" t="s">
        <v>18</v>
      </c>
      <c r="G14" s="6" t="s">
        <v>19</v>
      </c>
      <c r="H14" s="6" t="s">
        <v>15</v>
      </c>
      <c r="I14" s="6" t="s">
        <v>16</v>
      </c>
      <c r="J14" s="6" t="s">
        <v>17</v>
      </c>
      <c r="K14" s="6" t="s">
        <v>18</v>
      </c>
      <c r="L14" s="6" t="s">
        <v>19</v>
      </c>
      <c r="M14" s="6" t="s">
        <v>15</v>
      </c>
      <c r="N14" s="6" t="s">
        <v>20</v>
      </c>
      <c r="O14" s="6" t="s">
        <v>17</v>
      </c>
      <c r="P14" s="6" t="s">
        <v>18</v>
      </c>
      <c r="Q14" s="6" t="s">
        <v>19</v>
      </c>
      <c r="R14" s="6" t="s">
        <v>15</v>
      </c>
      <c r="S14" s="6" t="s">
        <v>17</v>
      </c>
      <c r="T14" s="6" t="s">
        <v>18</v>
      </c>
      <c r="U14" s="6" t="s">
        <v>19</v>
      </c>
      <c r="V14" s="6" t="s">
        <v>15</v>
      </c>
      <c r="W14" s="6" t="s">
        <v>16</v>
      </c>
      <c r="X14" s="6" t="s">
        <v>17</v>
      </c>
      <c r="Y14" s="6" t="s">
        <v>18</v>
      </c>
      <c r="Z14" s="6" t="s">
        <v>19</v>
      </c>
      <c r="AA14" s="6" t="s">
        <v>15</v>
      </c>
      <c r="AB14" s="6" t="s">
        <v>20</v>
      </c>
      <c r="AC14" s="6" t="s">
        <v>17</v>
      </c>
      <c r="AD14" s="6" t="s">
        <v>18</v>
      </c>
      <c r="AE14" s="6" t="s">
        <v>19</v>
      </c>
      <c r="AF14" s="6" t="s">
        <v>15</v>
      </c>
      <c r="AG14" s="6" t="s">
        <v>17</v>
      </c>
      <c r="AH14" s="6" t="s">
        <v>18</v>
      </c>
      <c r="AI14" s="6" t="s">
        <v>19</v>
      </c>
    </row>
    <row r="15" spans="1:35" s="2" customFormat="1" hidden="1" x14ac:dyDescent="0.3">
      <c r="A15" s="7">
        <v>1</v>
      </c>
      <c r="B15" s="8">
        <v>2</v>
      </c>
      <c r="C15" s="9">
        <v>3</v>
      </c>
      <c r="D15" s="9">
        <v>4</v>
      </c>
      <c r="E15" s="9">
        <v>5</v>
      </c>
      <c r="F15" s="10"/>
      <c r="G15" s="10"/>
      <c r="H15" s="9"/>
      <c r="I15" s="9"/>
      <c r="J15" s="9"/>
      <c r="K15" s="9"/>
      <c r="L15" s="6"/>
      <c r="M15" s="9"/>
      <c r="N15" s="9"/>
      <c r="O15" s="9"/>
      <c r="P15" s="9"/>
      <c r="Q15" s="6"/>
      <c r="R15" s="9">
        <v>13</v>
      </c>
      <c r="S15" s="9">
        <v>14</v>
      </c>
      <c r="T15" s="9">
        <v>15</v>
      </c>
      <c r="U15" s="6">
        <v>16</v>
      </c>
      <c r="V15" s="9"/>
      <c r="W15" s="9"/>
      <c r="X15" s="9"/>
      <c r="Y15" s="9"/>
      <c r="Z15" s="6"/>
      <c r="AA15" s="9"/>
      <c r="AB15" s="9"/>
      <c r="AC15" s="9"/>
      <c r="AD15" s="9"/>
      <c r="AE15" s="6"/>
      <c r="AF15" s="9">
        <v>17</v>
      </c>
      <c r="AG15" s="9">
        <v>18</v>
      </c>
      <c r="AH15" s="6">
        <v>19</v>
      </c>
      <c r="AI15" s="11">
        <v>20</v>
      </c>
    </row>
    <row r="16" spans="1:35" s="15" customFormat="1" x14ac:dyDescent="0.3">
      <c r="A16" s="12" t="s">
        <v>21</v>
      </c>
      <c r="B16" s="13" t="s">
        <v>22</v>
      </c>
      <c r="C16" s="14">
        <f>C17+C25+C28+C31+C40+C37</f>
        <v>2174.34</v>
      </c>
      <c r="D16" s="14"/>
      <c r="E16" s="14">
        <f t="shared" ref="E16:H16" si="0">E17+E25+E28+E31+E40+E37</f>
        <v>15003.859000000002</v>
      </c>
      <c r="F16" s="14">
        <f t="shared" si="0"/>
        <v>12221.294750000001</v>
      </c>
      <c r="G16" s="14">
        <f t="shared" si="0"/>
        <v>2782.5642500000004</v>
      </c>
      <c r="H16" s="14">
        <f t="shared" si="0"/>
        <v>1049.3399999999999</v>
      </c>
      <c r="I16" s="14"/>
      <c r="J16" s="14">
        <f t="shared" ref="J16:M16" si="1">J17+J25+J28+J31+J40+J37</f>
        <v>7230.0541000000003</v>
      </c>
      <c r="K16" s="14">
        <f t="shared" si="1"/>
        <v>5827.3555800000004</v>
      </c>
      <c r="L16" s="14">
        <f t="shared" si="1"/>
        <v>1402.6985200000001</v>
      </c>
      <c r="M16" s="14">
        <f t="shared" si="1"/>
        <v>1125</v>
      </c>
      <c r="N16" s="14"/>
      <c r="O16" s="14">
        <f t="shared" ref="O16:V16" si="2">O17+O25+O28+O31+O40+O37</f>
        <v>8142.0685000000003</v>
      </c>
      <c r="P16" s="14">
        <f t="shared" si="2"/>
        <v>6689.5180091999991</v>
      </c>
      <c r="Q16" s="14">
        <f t="shared" si="2"/>
        <v>1452.5504908</v>
      </c>
      <c r="R16" s="14">
        <f t="shared" si="2"/>
        <v>2174.34</v>
      </c>
      <c r="S16" s="14">
        <f t="shared" si="2"/>
        <v>15372.122599999999</v>
      </c>
      <c r="T16" s="14">
        <f t="shared" si="2"/>
        <v>12516.873589199999</v>
      </c>
      <c r="U16" s="14">
        <f t="shared" si="2"/>
        <v>2855.2490108000002</v>
      </c>
      <c r="V16" s="14">
        <f t="shared" si="2"/>
        <v>1049.3399999999999</v>
      </c>
      <c r="W16" s="14"/>
      <c r="X16" s="14">
        <f t="shared" ref="X16:AA16" si="3">X17+X25+X28+X31+X40+X37</f>
        <v>7572.4785000000002</v>
      </c>
      <c r="Y16" s="14">
        <f t="shared" si="3"/>
        <v>6096.1351079999995</v>
      </c>
      <c r="Z16" s="14">
        <f t="shared" si="3"/>
        <v>1476.343392</v>
      </c>
      <c r="AA16" s="14">
        <f t="shared" si="3"/>
        <v>1125</v>
      </c>
      <c r="AB16" s="14"/>
      <c r="AC16" s="14">
        <f t="shared" ref="AC16:AI16" si="4">AC17+AC25+AC28+AC31+AC40+AC37</f>
        <v>8465.3722999999991</v>
      </c>
      <c r="AD16" s="14">
        <f t="shared" si="4"/>
        <v>6948.6425659999995</v>
      </c>
      <c r="AE16" s="14">
        <f t="shared" si="4"/>
        <v>1516.7297340000002</v>
      </c>
      <c r="AF16" s="14">
        <f t="shared" si="4"/>
        <v>2174.34</v>
      </c>
      <c r="AG16" s="14">
        <f t="shared" si="4"/>
        <v>16037.8508</v>
      </c>
      <c r="AH16" s="14">
        <f t="shared" si="4"/>
        <v>13044.777673999999</v>
      </c>
      <c r="AI16" s="14">
        <f t="shared" si="4"/>
        <v>2993.0731260000002</v>
      </c>
    </row>
    <row r="17" spans="1:35" s="15" customFormat="1" ht="31.2" x14ac:dyDescent="0.3">
      <c r="A17" s="12" t="s">
        <v>23</v>
      </c>
      <c r="B17" s="13" t="s">
        <v>24</v>
      </c>
      <c r="C17" s="16">
        <f t="shared" ref="C17:AI17" si="5">C19+C20+C21+C24</f>
        <v>85.490000000000009</v>
      </c>
      <c r="D17" s="16"/>
      <c r="E17" s="16">
        <f t="shared" si="5"/>
        <v>619.33079999999995</v>
      </c>
      <c r="F17" s="16">
        <f t="shared" si="5"/>
        <v>572.23199999999997</v>
      </c>
      <c r="G17" s="16">
        <f t="shared" si="5"/>
        <v>47.098799999999997</v>
      </c>
      <c r="H17" s="16">
        <f t="shared" si="5"/>
        <v>37.39</v>
      </c>
      <c r="I17" s="16"/>
      <c r="J17" s="16">
        <f t="shared" si="5"/>
        <v>269.42579999999998</v>
      </c>
      <c r="K17" s="16">
        <f t="shared" si="5"/>
        <v>244.18350000000001</v>
      </c>
      <c r="L17" s="16">
        <f t="shared" si="5"/>
        <v>25.2423</v>
      </c>
      <c r="M17" s="16">
        <f t="shared" si="5"/>
        <v>48.099999999999994</v>
      </c>
      <c r="N17" s="16"/>
      <c r="O17" s="16">
        <f t="shared" si="5"/>
        <v>366.45699999999999</v>
      </c>
      <c r="P17" s="16">
        <f t="shared" si="5"/>
        <v>343.56829919999996</v>
      </c>
      <c r="Q17" s="16">
        <f t="shared" si="5"/>
        <v>22.888700800000002</v>
      </c>
      <c r="R17" s="16">
        <f t="shared" si="5"/>
        <v>85.490000000000009</v>
      </c>
      <c r="S17" s="16">
        <f t="shared" si="5"/>
        <v>635.88280000000009</v>
      </c>
      <c r="T17" s="16">
        <f t="shared" si="5"/>
        <v>587.75179920000005</v>
      </c>
      <c r="U17" s="16">
        <f t="shared" si="5"/>
        <v>48.131000800000002</v>
      </c>
      <c r="V17" s="16">
        <f t="shared" si="5"/>
        <v>37.39</v>
      </c>
      <c r="W17" s="16"/>
      <c r="X17" s="16">
        <f t="shared" si="5"/>
        <v>282.17420000000004</v>
      </c>
      <c r="Y17" s="16">
        <f t="shared" si="5"/>
        <v>255.73522800000003</v>
      </c>
      <c r="Z17" s="16">
        <f t="shared" si="5"/>
        <v>26.438972</v>
      </c>
      <c r="AA17" s="16">
        <f t="shared" si="5"/>
        <v>48.099999999999994</v>
      </c>
      <c r="AB17" s="16"/>
      <c r="AC17" s="16">
        <f t="shared" si="5"/>
        <v>381.08499999999998</v>
      </c>
      <c r="AD17" s="16">
        <f t="shared" si="5"/>
        <v>357.28981599999997</v>
      </c>
      <c r="AE17" s="16">
        <f t="shared" si="5"/>
        <v>23.795183999999999</v>
      </c>
      <c r="AF17" s="16">
        <f t="shared" si="5"/>
        <v>85.490000000000009</v>
      </c>
      <c r="AG17" s="16">
        <f t="shared" si="5"/>
        <v>663.25919999999996</v>
      </c>
      <c r="AH17" s="16">
        <f t="shared" si="5"/>
        <v>613.02504399999998</v>
      </c>
      <c r="AI17" s="16">
        <f t="shared" si="5"/>
        <v>50.234155999999999</v>
      </c>
    </row>
    <row r="18" spans="1:35" x14ac:dyDescent="0.3">
      <c r="A18" s="17"/>
      <c r="B18" s="18" t="s">
        <v>25</v>
      </c>
      <c r="C18" s="19"/>
      <c r="D18" s="20"/>
      <c r="E18" s="20"/>
      <c r="F18" s="20"/>
      <c r="G18" s="20"/>
      <c r="H18" s="10"/>
      <c r="I18" s="20"/>
      <c r="J18" s="20"/>
      <c r="K18" s="20"/>
      <c r="L18" s="20"/>
      <c r="M18" s="10"/>
      <c r="N18" s="20"/>
      <c r="O18" s="20"/>
      <c r="P18" s="20"/>
      <c r="Q18" s="20"/>
      <c r="R18" s="20"/>
      <c r="S18" s="10"/>
      <c r="T18" s="10"/>
      <c r="U18" s="10"/>
      <c r="V18" s="10"/>
      <c r="W18" s="20"/>
      <c r="X18" s="20"/>
      <c r="Y18" s="20"/>
      <c r="Z18" s="20"/>
      <c r="AA18" s="10"/>
      <c r="AB18" s="20"/>
      <c r="AC18" s="20"/>
      <c r="AD18" s="20"/>
      <c r="AE18" s="20"/>
      <c r="AF18" s="20"/>
      <c r="AG18" s="10"/>
      <c r="AH18" s="10"/>
      <c r="AI18" s="10"/>
    </row>
    <row r="19" spans="1:35" ht="46.8" x14ac:dyDescent="0.3">
      <c r="A19" s="17" t="s">
        <v>26</v>
      </c>
      <c r="B19" s="21" t="s">
        <v>27</v>
      </c>
      <c r="C19" s="19">
        <v>26.49</v>
      </c>
      <c r="D19" s="20">
        <v>6.75</v>
      </c>
      <c r="E19" s="20">
        <f>C19*D19</f>
        <v>178.80749999999998</v>
      </c>
      <c r="F19" s="20">
        <f>E19-G19</f>
        <v>148.29749999999999</v>
      </c>
      <c r="G19" s="20">
        <f>4.52*D19</f>
        <v>30.509999999999998</v>
      </c>
      <c r="H19" s="10">
        <v>12.3</v>
      </c>
      <c r="I19" s="20">
        <v>6.75</v>
      </c>
      <c r="J19" s="20">
        <f>H19*I19</f>
        <v>83.025000000000006</v>
      </c>
      <c r="K19" s="20">
        <f>J19-L19</f>
        <v>66.077100000000002</v>
      </c>
      <c r="L19" s="20">
        <f>2.5108*I19</f>
        <v>16.947900000000001</v>
      </c>
      <c r="M19" s="10">
        <f>C19-H19</f>
        <v>14.189999999999998</v>
      </c>
      <c r="N19" s="20">
        <v>7.07</v>
      </c>
      <c r="O19" s="20">
        <f>M19*N19</f>
        <v>100.32329999999999</v>
      </c>
      <c r="P19" s="20">
        <f>O19-Q19</f>
        <v>86.122215199999985</v>
      </c>
      <c r="Q19" s="20">
        <f>2.00864*N19</f>
        <v>14.201084800000002</v>
      </c>
      <c r="R19" s="20">
        <f>H19+M19</f>
        <v>26.49</v>
      </c>
      <c r="S19" s="10">
        <f t="shared" ref="S19:U20" si="6">J19+O19</f>
        <v>183.34829999999999</v>
      </c>
      <c r="T19" s="10">
        <f t="shared" si="6"/>
        <v>152.1993152</v>
      </c>
      <c r="U19" s="10">
        <f t="shared" si="6"/>
        <v>31.148984800000001</v>
      </c>
      <c r="V19" s="10">
        <f>H19</f>
        <v>12.3</v>
      </c>
      <c r="W19" s="20">
        <v>7.07</v>
      </c>
      <c r="X19" s="20">
        <f>V19*W19</f>
        <v>86.961000000000013</v>
      </c>
      <c r="Y19" s="20">
        <f>X19-Z19</f>
        <v>69.209644000000011</v>
      </c>
      <c r="Z19" s="20">
        <f>2.5108*W19</f>
        <v>17.751356000000001</v>
      </c>
      <c r="AA19" s="10">
        <f>M19</f>
        <v>14.189999999999998</v>
      </c>
      <c r="AB19" s="20">
        <v>7.35</v>
      </c>
      <c r="AC19" s="20">
        <f>AA19*AB19</f>
        <v>104.29649999999998</v>
      </c>
      <c r="AD19" s="20">
        <f>AC19-AE19</f>
        <v>89.532995999999983</v>
      </c>
      <c r="AE19" s="20">
        <f>2.00864*AB19</f>
        <v>14.763504000000001</v>
      </c>
      <c r="AF19" s="20">
        <f>V19+AA19</f>
        <v>26.49</v>
      </c>
      <c r="AG19" s="10">
        <f>X19+AC19</f>
        <v>191.25749999999999</v>
      </c>
      <c r="AH19" s="10">
        <f>Y19+AD19</f>
        <v>158.74263999999999</v>
      </c>
      <c r="AI19" s="10">
        <f>Z19+AE19</f>
        <v>32.514859999999999</v>
      </c>
    </row>
    <row r="20" spans="1:35" x14ac:dyDescent="0.3">
      <c r="A20" s="17" t="s">
        <v>28</v>
      </c>
      <c r="B20" s="21" t="s">
        <v>29</v>
      </c>
      <c r="C20" s="19">
        <v>14.5</v>
      </c>
      <c r="D20" s="20">
        <v>7.62</v>
      </c>
      <c r="E20" s="20">
        <f t="shared" ref="E20:E40" si="7">C20*D20</f>
        <v>110.49</v>
      </c>
      <c r="F20" s="20">
        <f>E20-G20</f>
        <v>110.49</v>
      </c>
      <c r="G20" s="20"/>
      <c r="H20" s="10">
        <v>3.14</v>
      </c>
      <c r="I20" s="20">
        <v>7.62</v>
      </c>
      <c r="J20" s="20">
        <f t="shared" ref="J20" si="8">H20*I20</f>
        <v>23.9268</v>
      </c>
      <c r="K20" s="20">
        <f>J20-L20</f>
        <v>23.9268</v>
      </c>
      <c r="L20" s="20"/>
      <c r="M20" s="10">
        <f>C20-H20</f>
        <v>11.36</v>
      </c>
      <c r="N20" s="20">
        <v>7.98</v>
      </c>
      <c r="O20" s="20">
        <f t="shared" ref="O20" si="9">M20*N20</f>
        <v>90.652799999999999</v>
      </c>
      <c r="P20" s="20">
        <f>O20-Q20</f>
        <v>90.652799999999999</v>
      </c>
      <c r="Q20" s="20"/>
      <c r="R20" s="20">
        <f>H20+M20</f>
        <v>14.5</v>
      </c>
      <c r="S20" s="10">
        <f t="shared" si="6"/>
        <v>114.5796</v>
      </c>
      <c r="T20" s="10">
        <f t="shared" si="6"/>
        <v>114.5796</v>
      </c>
      <c r="U20" s="10">
        <f t="shared" si="6"/>
        <v>0</v>
      </c>
      <c r="V20" s="10">
        <f>H20</f>
        <v>3.14</v>
      </c>
      <c r="W20" s="20">
        <v>7.98</v>
      </c>
      <c r="X20" s="20">
        <f t="shared" ref="X20" si="10">V20*W20</f>
        <v>25.057200000000002</v>
      </c>
      <c r="Y20" s="20">
        <f>X20-Z20</f>
        <v>25.057200000000002</v>
      </c>
      <c r="Z20" s="20"/>
      <c r="AA20" s="10">
        <f>M20</f>
        <v>11.36</v>
      </c>
      <c r="AB20" s="20">
        <v>8.3000000000000007</v>
      </c>
      <c r="AC20" s="20">
        <f t="shared" ref="AC20" si="11">AA20*AB20</f>
        <v>94.287999999999997</v>
      </c>
      <c r="AD20" s="20">
        <f>AC20-AE20</f>
        <v>94.287999999999997</v>
      </c>
      <c r="AE20" s="20"/>
      <c r="AF20" s="20">
        <f>V20+AA20</f>
        <v>14.5</v>
      </c>
      <c r="AG20" s="10">
        <f t="shared" ref="AG20:AI20" si="12">X20+AC20</f>
        <v>119.34520000000001</v>
      </c>
      <c r="AH20" s="10">
        <f t="shared" si="12"/>
        <v>119.34520000000001</v>
      </c>
      <c r="AI20" s="10">
        <f t="shared" si="12"/>
        <v>0</v>
      </c>
    </row>
    <row r="21" spans="1:35" s="15" customFormat="1" ht="31.2" x14ac:dyDescent="0.3">
      <c r="A21" s="12" t="s">
        <v>30</v>
      </c>
      <c r="B21" s="13" t="s">
        <v>31</v>
      </c>
      <c r="C21" s="16">
        <f t="shared" ref="C21:AI21" si="13">C22+C23</f>
        <v>28.79</v>
      </c>
      <c r="D21" s="16"/>
      <c r="E21" s="16">
        <f t="shared" si="13"/>
        <v>210.32310000000001</v>
      </c>
      <c r="F21" s="16">
        <f t="shared" si="13"/>
        <v>193.73429999999999</v>
      </c>
      <c r="G21" s="16">
        <f t="shared" si="13"/>
        <v>16.588799999999999</v>
      </c>
      <c r="H21" s="16">
        <f t="shared" si="13"/>
        <v>14.92</v>
      </c>
      <c r="I21" s="16"/>
      <c r="J21" s="16">
        <f t="shared" si="13"/>
        <v>108.9054</v>
      </c>
      <c r="K21" s="16">
        <f t="shared" si="13"/>
        <v>100.611</v>
      </c>
      <c r="L21" s="16">
        <f t="shared" si="13"/>
        <v>8.2943999999999996</v>
      </c>
      <c r="M21" s="16">
        <f t="shared" si="13"/>
        <v>13.87</v>
      </c>
      <c r="N21" s="16"/>
      <c r="O21" s="16">
        <f t="shared" si="13"/>
        <v>106.2145</v>
      </c>
      <c r="P21" s="16">
        <f t="shared" si="13"/>
        <v>97.526883999999995</v>
      </c>
      <c r="Q21" s="16">
        <f t="shared" si="13"/>
        <v>8.6876160000000002</v>
      </c>
      <c r="R21" s="16">
        <f t="shared" si="13"/>
        <v>28.79</v>
      </c>
      <c r="S21" s="16">
        <f t="shared" si="13"/>
        <v>215.11990000000003</v>
      </c>
      <c r="T21" s="16">
        <f t="shared" si="13"/>
        <v>198.13788400000001</v>
      </c>
      <c r="U21" s="16">
        <f t="shared" si="13"/>
        <v>16.982016000000002</v>
      </c>
      <c r="V21" s="16">
        <f t="shared" si="13"/>
        <v>14.92</v>
      </c>
      <c r="W21" s="16"/>
      <c r="X21" s="16">
        <f t="shared" si="13"/>
        <v>114.0566</v>
      </c>
      <c r="Y21" s="16">
        <f t="shared" si="13"/>
        <v>105.36898400000001</v>
      </c>
      <c r="Z21" s="16">
        <f t="shared" si="13"/>
        <v>8.6876160000000002</v>
      </c>
      <c r="AA21" s="16">
        <f t="shared" si="13"/>
        <v>13.87</v>
      </c>
      <c r="AB21" s="16"/>
      <c r="AC21" s="16">
        <f t="shared" si="13"/>
        <v>110.45649999999999</v>
      </c>
      <c r="AD21" s="16">
        <f t="shared" si="13"/>
        <v>101.42482</v>
      </c>
      <c r="AE21" s="16">
        <f t="shared" si="13"/>
        <v>9.0316799999999979</v>
      </c>
      <c r="AF21" s="16">
        <f t="shared" si="13"/>
        <v>28.79</v>
      </c>
      <c r="AG21" s="16">
        <f t="shared" si="13"/>
        <v>224.51310000000001</v>
      </c>
      <c r="AH21" s="16">
        <f t="shared" si="13"/>
        <v>206.79380400000002</v>
      </c>
      <c r="AI21" s="16">
        <f t="shared" si="13"/>
        <v>17.719296</v>
      </c>
    </row>
    <row r="22" spans="1:35" x14ac:dyDescent="0.3">
      <c r="A22" s="17"/>
      <c r="B22" s="21" t="s">
        <v>32</v>
      </c>
      <c r="C22" s="19">
        <v>10.41</v>
      </c>
      <c r="D22" s="20">
        <v>6.75</v>
      </c>
      <c r="E22" s="20">
        <f t="shared" si="7"/>
        <v>70.267499999999998</v>
      </c>
      <c r="F22" s="20">
        <f t="shared" ref="F22:F23" si="14">E22-G22</f>
        <v>53.678699999999999</v>
      </c>
      <c r="G22" s="20">
        <f>1.2288*2*D22</f>
        <v>16.588799999999999</v>
      </c>
      <c r="H22" s="10">
        <v>5.5</v>
      </c>
      <c r="I22" s="20">
        <v>6.75</v>
      </c>
      <c r="J22" s="20">
        <f t="shared" ref="J22:J24" si="15">H22*I22</f>
        <v>37.125</v>
      </c>
      <c r="K22" s="20">
        <f>J22-L22</f>
        <v>28.8306</v>
      </c>
      <c r="L22" s="20">
        <f>1.2288*I22</f>
        <v>8.2943999999999996</v>
      </c>
      <c r="M22" s="10">
        <f t="shared" ref="M22:M23" si="16">C22-H22</f>
        <v>4.91</v>
      </c>
      <c r="N22" s="20">
        <v>7.07</v>
      </c>
      <c r="O22" s="20">
        <f t="shared" ref="O22:O24" si="17">M22*N22</f>
        <v>34.713700000000003</v>
      </c>
      <c r="P22" s="20">
        <f>O22-Q22</f>
        <v>26.026084000000004</v>
      </c>
      <c r="Q22" s="20">
        <f>1.2288*N22</f>
        <v>8.6876160000000002</v>
      </c>
      <c r="R22" s="20">
        <f>H22+M22</f>
        <v>10.41</v>
      </c>
      <c r="S22" s="10">
        <f t="shared" ref="S22:U24" si="18">J22+O22</f>
        <v>71.838700000000003</v>
      </c>
      <c r="T22" s="10">
        <f t="shared" si="18"/>
        <v>54.856684000000001</v>
      </c>
      <c r="U22" s="10">
        <f t="shared" si="18"/>
        <v>16.982016000000002</v>
      </c>
      <c r="V22" s="10">
        <f t="shared" ref="V22:V24" si="19">H22</f>
        <v>5.5</v>
      </c>
      <c r="W22" s="20">
        <v>7.07</v>
      </c>
      <c r="X22" s="20">
        <f t="shared" ref="X22:X24" si="20">V22*W22</f>
        <v>38.885000000000005</v>
      </c>
      <c r="Y22" s="20">
        <f>X22-Z22</f>
        <v>30.197384000000007</v>
      </c>
      <c r="Z22" s="20">
        <f>1.2288*W22</f>
        <v>8.6876160000000002</v>
      </c>
      <c r="AA22" s="10">
        <f t="shared" ref="AA22:AA23" si="21">M22</f>
        <v>4.91</v>
      </c>
      <c r="AB22" s="20">
        <v>7.35</v>
      </c>
      <c r="AC22" s="20">
        <f t="shared" ref="AC22:AC24" si="22">AA22*AB22</f>
        <v>36.088499999999996</v>
      </c>
      <c r="AD22" s="20">
        <f>AC22-AE22</f>
        <v>27.056819999999998</v>
      </c>
      <c r="AE22" s="20">
        <f>1.2288*AB22</f>
        <v>9.0316799999999979</v>
      </c>
      <c r="AF22" s="20">
        <f>V22+AA22</f>
        <v>10.41</v>
      </c>
      <c r="AG22" s="10">
        <f t="shared" ref="AG22:AI24" si="23">X22+AC22</f>
        <v>74.973500000000001</v>
      </c>
      <c r="AH22" s="10">
        <f t="shared" si="23"/>
        <v>57.254204000000001</v>
      </c>
      <c r="AI22" s="10">
        <f t="shared" si="23"/>
        <v>17.719296</v>
      </c>
    </row>
    <row r="23" spans="1:35" x14ac:dyDescent="0.3">
      <c r="A23" s="17"/>
      <c r="B23" s="21" t="s">
        <v>33</v>
      </c>
      <c r="C23" s="19">
        <v>18.38</v>
      </c>
      <c r="D23" s="20">
        <v>7.62</v>
      </c>
      <c r="E23" s="20">
        <f t="shared" si="7"/>
        <v>140.0556</v>
      </c>
      <c r="F23" s="20">
        <f t="shared" si="14"/>
        <v>140.0556</v>
      </c>
      <c r="G23" s="20"/>
      <c r="H23" s="10">
        <v>9.42</v>
      </c>
      <c r="I23" s="20">
        <v>7.62</v>
      </c>
      <c r="J23" s="20">
        <f t="shared" si="15"/>
        <v>71.7804</v>
      </c>
      <c r="K23" s="20">
        <f>J23-L23</f>
        <v>71.7804</v>
      </c>
      <c r="L23" s="20"/>
      <c r="M23" s="10">
        <f t="shared" si="16"/>
        <v>8.9599999999999991</v>
      </c>
      <c r="N23" s="20">
        <v>7.98</v>
      </c>
      <c r="O23" s="20">
        <f t="shared" si="17"/>
        <v>71.500799999999998</v>
      </c>
      <c r="P23" s="20">
        <f>O23-Q23</f>
        <v>71.500799999999998</v>
      </c>
      <c r="Q23" s="20"/>
      <c r="R23" s="20">
        <f>H23+M23</f>
        <v>18.38</v>
      </c>
      <c r="S23" s="10">
        <f t="shared" si="18"/>
        <v>143.28120000000001</v>
      </c>
      <c r="T23" s="10">
        <f t="shared" si="18"/>
        <v>143.28120000000001</v>
      </c>
      <c r="U23" s="10">
        <f t="shared" si="18"/>
        <v>0</v>
      </c>
      <c r="V23" s="10">
        <f t="shared" si="19"/>
        <v>9.42</v>
      </c>
      <c r="W23" s="20">
        <v>7.98</v>
      </c>
      <c r="X23" s="20">
        <f t="shared" si="20"/>
        <v>75.171599999999998</v>
      </c>
      <c r="Y23" s="20">
        <f>X23-Z23</f>
        <v>75.171599999999998</v>
      </c>
      <c r="Z23" s="20"/>
      <c r="AA23" s="10">
        <f t="shared" si="21"/>
        <v>8.9599999999999991</v>
      </c>
      <c r="AB23" s="20">
        <v>8.3000000000000007</v>
      </c>
      <c r="AC23" s="20">
        <f t="shared" si="22"/>
        <v>74.367999999999995</v>
      </c>
      <c r="AD23" s="20">
        <f>AC23-AE23</f>
        <v>74.367999999999995</v>
      </c>
      <c r="AE23" s="20"/>
      <c r="AF23" s="20">
        <f>V23+AA23</f>
        <v>18.38</v>
      </c>
      <c r="AG23" s="10">
        <f t="shared" si="23"/>
        <v>149.53960000000001</v>
      </c>
      <c r="AH23" s="10">
        <f t="shared" si="23"/>
        <v>149.53960000000001</v>
      </c>
      <c r="AI23" s="10">
        <f t="shared" si="23"/>
        <v>0</v>
      </c>
    </row>
    <row r="24" spans="1:35" s="15" customFormat="1" ht="31.2" x14ac:dyDescent="0.3">
      <c r="A24" s="12" t="s">
        <v>34</v>
      </c>
      <c r="B24" s="13" t="s">
        <v>35</v>
      </c>
      <c r="C24" s="22">
        <v>15.71</v>
      </c>
      <c r="D24" s="23">
        <v>7.62</v>
      </c>
      <c r="E24" s="23">
        <f t="shared" si="7"/>
        <v>119.71020000000001</v>
      </c>
      <c r="F24" s="23">
        <f>E24-G24</f>
        <v>119.71020000000001</v>
      </c>
      <c r="G24" s="23"/>
      <c r="H24" s="14">
        <v>7.03</v>
      </c>
      <c r="I24" s="23">
        <v>7.62</v>
      </c>
      <c r="J24" s="23">
        <f t="shared" si="15"/>
        <v>53.568600000000004</v>
      </c>
      <c r="K24" s="23">
        <f>J24-L24</f>
        <v>53.568600000000004</v>
      </c>
      <c r="L24" s="23"/>
      <c r="M24" s="14">
        <f>C24-H24</f>
        <v>8.68</v>
      </c>
      <c r="N24" s="23">
        <v>7.98</v>
      </c>
      <c r="O24" s="23">
        <f t="shared" si="17"/>
        <v>69.266400000000004</v>
      </c>
      <c r="P24" s="23">
        <f>O24-Q24</f>
        <v>69.266400000000004</v>
      </c>
      <c r="Q24" s="23"/>
      <c r="R24" s="23">
        <f>H24+M24</f>
        <v>15.71</v>
      </c>
      <c r="S24" s="14">
        <f t="shared" si="18"/>
        <v>122.83500000000001</v>
      </c>
      <c r="T24" s="14">
        <f t="shared" si="18"/>
        <v>122.83500000000001</v>
      </c>
      <c r="U24" s="14">
        <f t="shared" si="18"/>
        <v>0</v>
      </c>
      <c r="V24" s="14">
        <f t="shared" si="19"/>
        <v>7.03</v>
      </c>
      <c r="W24" s="23">
        <v>7.98</v>
      </c>
      <c r="X24" s="23">
        <f t="shared" si="20"/>
        <v>56.099400000000003</v>
      </c>
      <c r="Y24" s="23">
        <f>X24-Z24</f>
        <v>56.099400000000003</v>
      </c>
      <c r="Z24" s="23"/>
      <c r="AA24" s="14">
        <f>M24</f>
        <v>8.68</v>
      </c>
      <c r="AB24" s="23">
        <v>8.3000000000000007</v>
      </c>
      <c r="AC24" s="23">
        <f t="shared" si="22"/>
        <v>72.043999999999997</v>
      </c>
      <c r="AD24" s="23">
        <f>AC24-AE24</f>
        <v>72.043999999999997</v>
      </c>
      <c r="AE24" s="23"/>
      <c r="AF24" s="23">
        <f>V24+AA24</f>
        <v>15.71</v>
      </c>
      <c r="AG24" s="14">
        <f t="shared" si="23"/>
        <v>128.14339999999999</v>
      </c>
      <c r="AH24" s="14">
        <f t="shared" si="23"/>
        <v>128.14339999999999</v>
      </c>
      <c r="AI24" s="14">
        <f t="shared" si="23"/>
        <v>0</v>
      </c>
    </row>
    <row r="25" spans="1:35" s="15" customFormat="1" ht="46.8" x14ac:dyDescent="0.3">
      <c r="A25" s="12" t="s">
        <v>36</v>
      </c>
      <c r="B25" s="13" t="s">
        <v>37</v>
      </c>
      <c r="C25" s="16">
        <f t="shared" ref="C25:AI25" si="24">C26+C27</f>
        <v>116.30000000000001</v>
      </c>
      <c r="D25" s="16"/>
      <c r="E25" s="16">
        <f t="shared" si="24"/>
        <v>815.34450000000004</v>
      </c>
      <c r="F25" s="16">
        <f t="shared" si="24"/>
        <v>684.63750000000005</v>
      </c>
      <c r="G25" s="16">
        <f t="shared" si="24"/>
        <v>130.70699999999999</v>
      </c>
      <c r="H25" s="16">
        <f t="shared" si="24"/>
        <v>62.81</v>
      </c>
      <c r="I25" s="16"/>
      <c r="J25" s="16">
        <f t="shared" si="24"/>
        <v>439.24469999999997</v>
      </c>
      <c r="K25" s="16">
        <f t="shared" si="24"/>
        <v>382.80795000000001</v>
      </c>
      <c r="L25" s="16">
        <f t="shared" si="24"/>
        <v>56.436750000000004</v>
      </c>
      <c r="M25" s="16">
        <f t="shared" si="24"/>
        <v>53.490000000000009</v>
      </c>
      <c r="N25" s="16"/>
      <c r="O25" s="16">
        <f t="shared" si="24"/>
        <v>393.90820000000008</v>
      </c>
      <c r="P25" s="16">
        <f t="shared" si="24"/>
        <v>316.11699000000004</v>
      </c>
      <c r="Q25" s="16">
        <f t="shared" si="24"/>
        <v>77.791210000000007</v>
      </c>
      <c r="R25" s="16">
        <f t="shared" si="24"/>
        <v>116.30000000000001</v>
      </c>
      <c r="S25" s="16">
        <f t="shared" si="24"/>
        <v>833.15290000000005</v>
      </c>
      <c r="T25" s="16">
        <f t="shared" si="24"/>
        <v>698.92494000000011</v>
      </c>
      <c r="U25" s="16">
        <f t="shared" si="24"/>
        <v>134.22796</v>
      </c>
      <c r="V25" s="16">
        <f t="shared" si="24"/>
        <v>62.81</v>
      </c>
      <c r="W25" s="16"/>
      <c r="X25" s="16">
        <f t="shared" si="24"/>
        <v>460.04629999999997</v>
      </c>
      <c r="Y25" s="16">
        <f t="shared" si="24"/>
        <v>400.93403000000001</v>
      </c>
      <c r="Z25" s="16">
        <f t="shared" si="24"/>
        <v>59.112270000000009</v>
      </c>
      <c r="AA25" s="16">
        <f t="shared" si="24"/>
        <v>53.490000000000009</v>
      </c>
      <c r="AB25" s="16"/>
      <c r="AC25" s="16">
        <f t="shared" si="24"/>
        <v>409.577</v>
      </c>
      <c r="AD25" s="16">
        <f t="shared" si="24"/>
        <v>328.70495000000005</v>
      </c>
      <c r="AE25" s="16">
        <f t="shared" si="24"/>
        <v>80.872050000000002</v>
      </c>
      <c r="AF25" s="16">
        <f t="shared" si="24"/>
        <v>116.30000000000001</v>
      </c>
      <c r="AG25" s="16">
        <f t="shared" si="24"/>
        <v>869.62329999999997</v>
      </c>
      <c r="AH25" s="16">
        <f t="shared" si="24"/>
        <v>729.63897999999995</v>
      </c>
      <c r="AI25" s="16">
        <f t="shared" si="24"/>
        <v>139.98432000000003</v>
      </c>
    </row>
    <row r="26" spans="1:35" x14ac:dyDescent="0.3">
      <c r="A26" s="24"/>
      <c r="B26" s="21" t="s">
        <v>32</v>
      </c>
      <c r="C26" s="19">
        <v>81.45</v>
      </c>
      <c r="D26" s="20">
        <v>6.75</v>
      </c>
      <c r="E26" s="20">
        <f t="shared" si="7"/>
        <v>549.78750000000002</v>
      </c>
      <c r="F26" s="20">
        <f t="shared" ref="F26:F27" si="25">E26-G26</f>
        <v>419.08050000000003</v>
      </c>
      <c r="G26" s="20">
        <f>19.364*D26</f>
        <v>130.70699999999999</v>
      </c>
      <c r="H26" s="10">
        <v>45.25</v>
      </c>
      <c r="I26" s="20">
        <v>6.75</v>
      </c>
      <c r="J26" s="20">
        <f t="shared" ref="J26:J27" si="26">H26*I26</f>
        <v>305.4375</v>
      </c>
      <c r="K26" s="20">
        <f>J26-L26</f>
        <v>249.00074999999998</v>
      </c>
      <c r="L26" s="20">
        <f>8.361*I26</f>
        <v>56.436750000000004</v>
      </c>
      <c r="M26" s="10">
        <f t="shared" ref="M26:M27" si="27">C26-H26</f>
        <v>36.200000000000003</v>
      </c>
      <c r="N26" s="20">
        <v>7.07</v>
      </c>
      <c r="O26" s="20">
        <f t="shared" ref="O26:O27" si="28">M26*N26</f>
        <v>255.93400000000003</v>
      </c>
      <c r="P26" s="20">
        <f>O26-Q26</f>
        <v>178.14279000000002</v>
      </c>
      <c r="Q26" s="20">
        <f>11.003*N26</f>
        <v>77.791210000000007</v>
      </c>
      <c r="R26" s="20">
        <f>H26+M26</f>
        <v>81.45</v>
      </c>
      <c r="S26" s="10">
        <f t="shared" ref="S26:U27" si="29">J26+O26</f>
        <v>561.37149999999997</v>
      </c>
      <c r="T26" s="10">
        <f t="shared" si="29"/>
        <v>427.14354000000003</v>
      </c>
      <c r="U26" s="10">
        <f t="shared" si="29"/>
        <v>134.22796</v>
      </c>
      <c r="V26" s="10">
        <f t="shared" ref="V26:V27" si="30">H26</f>
        <v>45.25</v>
      </c>
      <c r="W26" s="20">
        <v>7.07</v>
      </c>
      <c r="X26" s="20">
        <f t="shared" ref="X26:X27" si="31">V26*W26</f>
        <v>319.91750000000002</v>
      </c>
      <c r="Y26" s="20">
        <f>X26-Z26</f>
        <v>260.80522999999999</v>
      </c>
      <c r="Z26" s="20">
        <f>8.361*W26</f>
        <v>59.112270000000009</v>
      </c>
      <c r="AA26" s="10">
        <f t="shared" ref="AA26:AA27" si="32">M26</f>
        <v>36.200000000000003</v>
      </c>
      <c r="AB26" s="20">
        <v>7.35</v>
      </c>
      <c r="AC26" s="20">
        <f t="shared" ref="AC26:AC27" si="33">AA26*AB26</f>
        <v>266.07</v>
      </c>
      <c r="AD26" s="20">
        <f>AC26-AE26</f>
        <v>185.19794999999999</v>
      </c>
      <c r="AE26" s="20">
        <f>11.003*AB26</f>
        <v>80.872050000000002</v>
      </c>
      <c r="AF26" s="20">
        <f>V26+AA26</f>
        <v>81.45</v>
      </c>
      <c r="AG26" s="10">
        <f t="shared" ref="AG26:AI27" si="34">X26+AC26</f>
        <v>585.98749999999995</v>
      </c>
      <c r="AH26" s="10">
        <f t="shared" si="34"/>
        <v>446.00317999999999</v>
      </c>
      <c r="AI26" s="10">
        <f t="shared" si="34"/>
        <v>139.98432000000003</v>
      </c>
    </row>
    <row r="27" spans="1:35" x14ac:dyDescent="0.3">
      <c r="A27" s="24"/>
      <c r="B27" s="21" t="s">
        <v>33</v>
      </c>
      <c r="C27" s="19">
        <v>34.85</v>
      </c>
      <c r="D27" s="20">
        <v>7.62</v>
      </c>
      <c r="E27" s="20">
        <f t="shared" si="7"/>
        <v>265.55700000000002</v>
      </c>
      <c r="F27" s="20">
        <f t="shared" si="25"/>
        <v>265.55700000000002</v>
      </c>
      <c r="G27" s="20"/>
      <c r="H27" s="10">
        <v>17.559999999999999</v>
      </c>
      <c r="I27" s="20">
        <v>7.62</v>
      </c>
      <c r="J27" s="20">
        <f t="shared" si="26"/>
        <v>133.80719999999999</v>
      </c>
      <c r="K27" s="20">
        <f>J27-L27</f>
        <v>133.80719999999999</v>
      </c>
      <c r="L27" s="20"/>
      <c r="M27" s="10">
        <f t="shared" si="27"/>
        <v>17.290000000000003</v>
      </c>
      <c r="N27" s="20">
        <v>7.98</v>
      </c>
      <c r="O27" s="20">
        <f t="shared" si="28"/>
        <v>137.97420000000002</v>
      </c>
      <c r="P27" s="20">
        <f>O27-Q27</f>
        <v>137.97420000000002</v>
      </c>
      <c r="Q27" s="20"/>
      <c r="R27" s="20">
        <f>H27+M27</f>
        <v>34.85</v>
      </c>
      <c r="S27" s="10">
        <f t="shared" si="29"/>
        <v>271.78140000000002</v>
      </c>
      <c r="T27" s="10">
        <f t="shared" si="29"/>
        <v>271.78140000000002</v>
      </c>
      <c r="U27" s="10">
        <f t="shared" si="29"/>
        <v>0</v>
      </c>
      <c r="V27" s="10">
        <f t="shared" si="30"/>
        <v>17.559999999999999</v>
      </c>
      <c r="W27" s="20">
        <v>7.98</v>
      </c>
      <c r="X27" s="20">
        <f t="shared" si="31"/>
        <v>140.12879999999998</v>
      </c>
      <c r="Y27" s="20">
        <f>X27-Z27</f>
        <v>140.12879999999998</v>
      </c>
      <c r="Z27" s="20"/>
      <c r="AA27" s="10">
        <f t="shared" si="32"/>
        <v>17.290000000000003</v>
      </c>
      <c r="AB27" s="20">
        <v>8.3000000000000007</v>
      </c>
      <c r="AC27" s="20">
        <f t="shared" si="33"/>
        <v>143.50700000000003</v>
      </c>
      <c r="AD27" s="20">
        <f>AC27-AE27</f>
        <v>143.50700000000003</v>
      </c>
      <c r="AE27" s="20"/>
      <c r="AF27" s="20">
        <f>V27+AA27</f>
        <v>34.85</v>
      </c>
      <c r="AG27" s="10">
        <f t="shared" si="34"/>
        <v>283.63580000000002</v>
      </c>
      <c r="AH27" s="10">
        <f t="shared" si="34"/>
        <v>283.63580000000002</v>
      </c>
      <c r="AI27" s="10">
        <f t="shared" si="34"/>
        <v>0</v>
      </c>
    </row>
    <row r="28" spans="1:35" s="15" customFormat="1" ht="31.2" x14ac:dyDescent="0.3">
      <c r="A28" s="25" t="s">
        <v>38</v>
      </c>
      <c r="B28" s="13" t="s">
        <v>39</v>
      </c>
      <c r="C28" s="16">
        <f t="shared" ref="C28:AI28" si="35">C29+C30</f>
        <v>60.74</v>
      </c>
      <c r="D28" s="16"/>
      <c r="E28" s="16">
        <f t="shared" si="35"/>
        <v>427.97790000000003</v>
      </c>
      <c r="F28" s="16">
        <f t="shared" si="35"/>
        <v>427.97790000000003</v>
      </c>
      <c r="G28" s="16">
        <f t="shared" si="35"/>
        <v>0</v>
      </c>
      <c r="H28" s="16">
        <f t="shared" si="35"/>
        <v>28.35</v>
      </c>
      <c r="I28" s="16"/>
      <c r="J28" s="16">
        <f t="shared" si="35"/>
        <v>200.02770000000001</v>
      </c>
      <c r="K28" s="16">
        <f t="shared" si="35"/>
        <v>200.02770000000001</v>
      </c>
      <c r="L28" s="16">
        <f t="shared" si="35"/>
        <v>0</v>
      </c>
      <c r="M28" s="16">
        <f t="shared" si="35"/>
        <v>32.39</v>
      </c>
      <c r="N28" s="16"/>
      <c r="O28" s="16">
        <f t="shared" si="35"/>
        <v>238.74340000000001</v>
      </c>
      <c r="P28" s="16">
        <f t="shared" si="35"/>
        <v>238.74340000000001</v>
      </c>
      <c r="Q28" s="16">
        <f t="shared" si="35"/>
        <v>0</v>
      </c>
      <c r="R28" s="16">
        <f t="shared" si="35"/>
        <v>60.74</v>
      </c>
      <c r="S28" s="16">
        <f t="shared" si="35"/>
        <v>438.77110000000005</v>
      </c>
      <c r="T28" s="16">
        <f t="shared" si="35"/>
        <v>438.77110000000005</v>
      </c>
      <c r="U28" s="16">
        <f t="shared" si="35"/>
        <v>0</v>
      </c>
      <c r="V28" s="16">
        <f t="shared" si="35"/>
        <v>28.35</v>
      </c>
      <c r="W28" s="16"/>
      <c r="X28" s="16">
        <f t="shared" si="35"/>
        <v>209.49810000000002</v>
      </c>
      <c r="Y28" s="16">
        <f t="shared" si="35"/>
        <v>209.49810000000002</v>
      </c>
      <c r="Z28" s="16">
        <f t="shared" si="35"/>
        <v>0</v>
      </c>
      <c r="AA28" s="16">
        <f t="shared" si="35"/>
        <v>32.39</v>
      </c>
      <c r="AB28" s="16"/>
      <c r="AC28" s="16">
        <f t="shared" si="35"/>
        <v>248.24099999999999</v>
      </c>
      <c r="AD28" s="16">
        <f t="shared" si="35"/>
        <v>248.24099999999999</v>
      </c>
      <c r="AE28" s="16">
        <f t="shared" si="35"/>
        <v>0</v>
      </c>
      <c r="AF28" s="16">
        <f t="shared" si="35"/>
        <v>60.74</v>
      </c>
      <c r="AG28" s="16">
        <f t="shared" si="35"/>
        <v>457.73910000000001</v>
      </c>
      <c r="AH28" s="16">
        <f t="shared" si="35"/>
        <v>457.73910000000001</v>
      </c>
      <c r="AI28" s="16">
        <f t="shared" si="35"/>
        <v>0</v>
      </c>
    </row>
    <row r="29" spans="1:35" x14ac:dyDescent="0.3">
      <c r="A29" s="24"/>
      <c r="B29" s="21" t="s">
        <v>32</v>
      </c>
      <c r="C29" s="19">
        <v>40.07</v>
      </c>
      <c r="D29" s="20">
        <v>6.75</v>
      </c>
      <c r="E29" s="20">
        <f t="shared" si="7"/>
        <v>270.47250000000003</v>
      </c>
      <c r="F29" s="20">
        <f t="shared" ref="F29:F30" si="36">E29-G29</f>
        <v>270.47250000000003</v>
      </c>
      <c r="G29" s="20"/>
      <c r="H29" s="10">
        <v>18.39</v>
      </c>
      <c r="I29" s="20">
        <v>6.75</v>
      </c>
      <c r="J29" s="20">
        <f t="shared" ref="J29:J30" si="37">H29*I29</f>
        <v>124.13250000000001</v>
      </c>
      <c r="K29" s="20">
        <f>J29-L29</f>
        <v>124.13250000000001</v>
      </c>
      <c r="L29" s="20"/>
      <c r="M29" s="10">
        <f t="shared" ref="M29:M30" si="38">C29-H29</f>
        <v>21.68</v>
      </c>
      <c r="N29" s="20">
        <v>7.07</v>
      </c>
      <c r="O29" s="20">
        <f t="shared" ref="O29:O30" si="39">M29*N29</f>
        <v>153.27760000000001</v>
      </c>
      <c r="P29" s="20">
        <f>O29-Q29</f>
        <v>153.27760000000001</v>
      </c>
      <c r="Q29" s="20"/>
      <c r="R29" s="20">
        <f>H29+M29</f>
        <v>40.07</v>
      </c>
      <c r="S29" s="10">
        <f t="shared" ref="S29:U30" si="40">J29+O29</f>
        <v>277.4101</v>
      </c>
      <c r="T29" s="10">
        <f t="shared" si="40"/>
        <v>277.4101</v>
      </c>
      <c r="U29" s="10">
        <f t="shared" si="40"/>
        <v>0</v>
      </c>
      <c r="V29" s="10">
        <f t="shared" ref="V29:V30" si="41">H29</f>
        <v>18.39</v>
      </c>
      <c r="W29" s="20">
        <v>7.07</v>
      </c>
      <c r="X29" s="20">
        <f t="shared" ref="X29:X30" si="42">V29*W29</f>
        <v>130.01730000000001</v>
      </c>
      <c r="Y29" s="20">
        <f>X29-Z29</f>
        <v>130.01730000000001</v>
      </c>
      <c r="Z29" s="20"/>
      <c r="AA29" s="10">
        <f t="shared" ref="AA29:AA30" si="43">M29</f>
        <v>21.68</v>
      </c>
      <c r="AB29" s="20">
        <v>7.35</v>
      </c>
      <c r="AC29" s="20">
        <f t="shared" ref="AC29:AC30" si="44">AA29*AB29</f>
        <v>159.34799999999998</v>
      </c>
      <c r="AD29" s="20">
        <f>AC29-AE29</f>
        <v>159.34799999999998</v>
      </c>
      <c r="AE29" s="20"/>
      <c r="AF29" s="20">
        <f>V29+AA29</f>
        <v>40.07</v>
      </c>
      <c r="AG29" s="10">
        <f t="shared" ref="AG29:AI30" si="45">X29+AC29</f>
        <v>289.36529999999999</v>
      </c>
      <c r="AH29" s="10">
        <f t="shared" si="45"/>
        <v>289.36529999999999</v>
      </c>
      <c r="AI29" s="10">
        <f t="shared" si="45"/>
        <v>0</v>
      </c>
    </row>
    <row r="30" spans="1:35" x14ac:dyDescent="0.3">
      <c r="A30" s="24"/>
      <c r="B30" s="21" t="s">
        <v>33</v>
      </c>
      <c r="C30" s="19">
        <v>20.67</v>
      </c>
      <c r="D30" s="20">
        <v>7.62</v>
      </c>
      <c r="E30" s="20">
        <f t="shared" si="7"/>
        <v>157.50540000000001</v>
      </c>
      <c r="F30" s="20">
        <f t="shared" si="36"/>
        <v>157.50540000000001</v>
      </c>
      <c r="G30" s="20"/>
      <c r="H30" s="10">
        <v>9.9600000000000009</v>
      </c>
      <c r="I30" s="20">
        <v>7.62</v>
      </c>
      <c r="J30" s="20">
        <f t="shared" si="37"/>
        <v>75.895200000000003</v>
      </c>
      <c r="K30" s="20">
        <f>J30-L30</f>
        <v>75.895200000000003</v>
      </c>
      <c r="L30" s="20"/>
      <c r="M30" s="10">
        <f t="shared" si="38"/>
        <v>10.71</v>
      </c>
      <c r="N30" s="20">
        <v>7.98</v>
      </c>
      <c r="O30" s="20">
        <f t="shared" si="39"/>
        <v>85.465800000000016</v>
      </c>
      <c r="P30" s="20">
        <f>O30-Q30</f>
        <v>85.465800000000016</v>
      </c>
      <c r="Q30" s="20"/>
      <c r="R30" s="20">
        <f>H30+M30</f>
        <v>20.67</v>
      </c>
      <c r="S30" s="10">
        <f t="shared" si="40"/>
        <v>161.36100000000002</v>
      </c>
      <c r="T30" s="10">
        <f t="shared" si="40"/>
        <v>161.36100000000002</v>
      </c>
      <c r="U30" s="10">
        <f t="shared" si="40"/>
        <v>0</v>
      </c>
      <c r="V30" s="10">
        <f t="shared" si="41"/>
        <v>9.9600000000000009</v>
      </c>
      <c r="W30" s="20">
        <v>7.98</v>
      </c>
      <c r="X30" s="20">
        <f t="shared" si="42"/>
        <v>79.480800000000016</v>
      </c>
      <c r="Y30" s="20">
        <f>X30-Z30</f>
        <v>79.480800000000016</v>
      </c>
      <c r="Z30" s="20"/>
      <c r="AA30" s="10">
        <f t="shared" si="43"/>
        <v>10.71</v>
      </c>
      <c r="AB30" s="20">
        <v>8.3000000000000007</v>
      </c>
      <c r="AC30" s="20">
        <f t="shared" si="44"/>
        <v>88.893000000000015</v>
      </c>
      <c r="AD30" s="20">
        <f>AC30-AE30</f>
        <v>88.893000000000015</v>
      </c>
      <c r="AE30" s="20"/>
      <c r="AF30" s="20">
        <f>V30+AA30</f>
        <v>20.67</v>
      </c>
      <c r="AG30" s="10">
        <f t="shared" si="45"/>
        <v>168.37380000000002</v>
      </c>
      <c r="AH30" s="10">
        <f t="shared" si="45"/>
        <v>168.37380000000002</v>
      </c>
      <c r="AI30" s="10">
        <f t="shared" si="45"/>
        <v>0</v>
      </c>
    </row>
    <row r="31" spans="1:35" s="15" customFormat="1" ht="31.2" x14ac:dyDescent="0.3">
      <c r="A31" s="25" t="s">
        <v>40</v>
      </c>
      <c r="B31" s="13" t="s">
        <v>41</v>
      </c>
      <c r="C31" s="23">
        <f>SUM(C32:C36)</f>
        <v>1893.02</v>
      </c>
      <c r="D31" s="23"/>
      <c r="E31" s="23">
        <f t="shared" ref="E31:AI31" si="46">SUM(E32:E36)</f>
        <v>13076.756100000002</v>
      </c>
      <c r="F31" s="23">
        <f t="shared" si="46"/>
        <v>10087.568650000001</v>
      </c>
      <c r="G31" s="23">
        <f t="shared" si="46"/>
        <v>2989.1874500000004</v>
      </c>
      <c r="H31" s="23">
        <f t="shared" si="46"/>
        <v>904.01</v>
      </c>
      <c r="I31" s="23"/>
      <c r="J31" s="23">
        <f t="shared" si="46"/>
        <v>6263.8005000000003</v>
      </c>
      <c r="K31" s="23">
        <f t="shared" si="46"/>
        <v>4742.3750300000002</v>
      </c>
      <c r="L31" s="23">
        <f t="shared" si="46"/>
        <v>1521.4254700000001</v>
      </c>
      <c r="M31" s="23">
        <f t="shared" si="46"/>
        <v>989.01</v>
      </c>
      <c r="N31" s="23"/>
      <c r="O31" s="23">
        <f t="shared" si="46"/>
        <v>7135.7439999999997</v>
      </c>
      <c r="P31" s="23">
        <f t="shared" si="46"/>
        <v>5591.1564199999993</v>
      </c>
      <c r="Q31" s="23">
        <f t="shared" si="46"/>
        <v>1544.5875800000001</v>
      </c>
      <c r="R31" s="23">
        <f t="shared" si="46"/>
        <v>1893.02</v>
      </c>
      <c r="S31" s="23">
        <f t="shared" si="46"/>
        <v>13399.544499999998</v>
      </c>
      <c r="T31" s="23">
        <f t="shared" si="46"/>
        <v>10333.531449999999</v>
      </c>
      <c r="U31" s="23">
        <f t="shared" si="46"/>
        <v>3066.01305</v>
      </c>
      <c r="V31" s="23">
        <f t="shared" si="46"/>
        <v>904.01</v>
      </c>
      <c r="W31" s="23"/>
      <c r="X31" s="23">
        <f t="shared" si="46"/>
        <v>6560.5196999999998</v>
      </c>
      <c r="Y31" s="23">
        <f t="shared" si="46"/>
        <v>4959.8535499999998</v>
      </c>
      <c r="Z31" s="23">
        <f t="shared" si="46"/>
        <v>1600.66615</v>
      </c>
      <c r="AA31" s="23">
        <f t="shared" si="46"/>
        <v>989.01</v>
      </c>
      <c r="AB31" s="23"/>
      <c r="AC31" s="23">
        <f t="shared" si="46"/>
        <v>7418.9720000000007</v>
      </c>
      <c r="AD31" s="23">
        <f t="shared" si="46"/>
        <v>5806.4645</v>
      </c>
      <c r="AE31" s="23">
        <f t="shared" si="46"/>
        <v>1612.5075000000002</v>
      </c>
      <c r="AF31" s="23">
        <f t="shared" si="46"/>
        <v>1893.02</v>
      </c>
      <c r="AG31" s="23">
        <f t="shared" si="46"/>
        <v>13979.4917</v>
      </c>
      <c r="AH31" s="23">
        <f t="shared" si="46"/>
        <v>10766.31805</v>
      </c>
      <c r="AI31" s="23">
        <f t="shared" si="46"/>
        <v>3213.1736500000002</v>
      </c>
    </row>
    <row r="32" spans="1:35" ht="31.2" x14ac:dyDescent="0.3">
      <c r="A32" s="24" t="s">
        <v>42</v>
      </c>
      <c r="B32" s="21" t="s">
        <v>43</v>
      </c>
      <c r="C32" s="19">
        <v>1549.49</v>
      </c>
      <c r="D32" s="20">
        <v>6.75</v>
      </c>
      <c r="E32" s="20">
        <f t="shared" si="7"/>
        <v>10459.057500000001</v>
      </c>
      <c r="F32" s="20">
        <f>E32-G32</f>
        <v>9413.1517500000009</v>
      </c>
      <c r="G32" s="20">
        <f>E32*10%</f>
        <v>1045.9057500000001</v>
      </c>
      <c r="H32" s="10">
        <v>718.11</v>
      </c>
      <c r="I32" s="20">
        <v>6.75</v>
      </c>
      <c r="J32" s="20">
        <f t="shared" ref="J32:J40" si="47">H32*I32</f>
        <v>4847.2425000000003</v>
      </c>
      <c r="K32" s="20">
        <f>J32-L32</f>
        <v>4362.5182500000001</v>
      </c>
      <c r="L32" s="20">
        <f>J32*10%</f>
        <v>484.72425000000004</v>
      </c>
      <c r="M32" s="10">
        <f t="shared" ref="M32:M40" si="48">C32-H32</f>
        <v>831.38</v>
      </c>
      <c r="N32" s="20">
        <v>7.07</v>
      </c>
      <c r="O32" s="20">
        <f t="shared" ref="O32:O40" si="49">M32*N32</f>
        <v>5877.8566000000001</v>
      </c>
      <c r="P32" s="20">
        <f>O32-Q32</f>
        <v>5290.0709399999996</v>
      </c>
      <c r="Q32" s="20">
        <f>O32*10%</f>
        <v>587.78566000000001</v>
      </c>
      <c r="R32" s="20">
        <f t="shared" ref="R32:R40" si="50">H32+M32</f>
        <v>1549.49</v>
      </c>
      <c r="S32" s="10">
        <f t="shared" ref="S32:U40" si="51">J32+O32</f>
        <v>10725.099099999999</v>
      </c>
      <c r="T32" s="10">
        <f t="shared" si="51"/>
        <v>9652.5891899999988</v>
      </c>
      <c r="U32" s="10">
        <f t="shared" si="51"/>
        <v>1072.50991</v>
      </c>
      <c r="V32" s="10">
        <f t="shared" ref="V32:V40" si="52">H32</f>
        <v>718.11</v>
      </c>
      <c r="W32" s="20">
        <v>7.07</v>
      </c>
      <c r="X32" s="20">
        <f t="shared" ref="X32:X40" si="53">V32*W32</f>
        <v>5077.0376999999999</v>
      </c>
      <c r="Y32" s="20">
        <f>X32-Z32</f>
        <v>4569.3339299999998</v>
      </c>
      <c r="Z32" s="20">
        <f>X32*10%</f>
        <v>507.70377000000002</v>
      </c>
      <c r="AA32" s="10">
        <f t="shared" ref="AA32:AA40" si="54">M32</f>
        <v>831.38</v>
      </c>
      <c r="AB32" s="20">
        <v>7.35</v>
      </c>
      <c r="AC32" s="20">
        <f t="shared" ref="AC32:AC40" si="55">AA32*AB32</f>
        <v>6110.643</v>
      </c>
      <c r="AD32" s="20">
        <f>AC32-AE32</f>
        <v>5499.5787</v>
      </c>
      <c r="AE32" s="20">
        <f>AC32*10%</f>
        <v>611.0643</v>
      </c>
      <c r="AF32" s="20">
        <f t="shared" ref="AF32:AF40" si="56">V32+AA32</f>
        <v>1549.49</v>
      </c>
      <c r="AG32" s="10">
        <f t="shared" ref="AG32:AI40" si="57">X32+AC32</f>
        <v>11187.680700000001</v>
      </c>
      <c r="AH32" s="10">
        <f t="shared" si="57"/>
        <v>10068.912629999999</v>
      </c>
      <c r="AI32" s="10">
        <f t="shared" si="57"/>
        <v>1118.7680700000001</v>
      </c>
    </row>
    <row r="33" spans="1:37" x14ac:dyDescent="0.3">
      <c r="A33" s="24" t="s">
        <v>44</v>
      </c>
      <c r="B33" s="21" t="s">
        <v>45</v>
      </c>
      <c r="C33" s="19">
        <v>53.05</v>
      </c>
      <c r="D33" s="20">
        <v>7.62</v>
      </c>
      <c r="E33" s="20">
        <f t="shared" si="7"/>
        <v>404.24099999999999</v>
      </c>
      <c r="F33" s="20">
        <f t="shared" ref="F33:F34" si="58">E33-G33</f>
        <v>363.81689999999998</v>
      </c>
      <c r="G33" s="20">
        <f t="shared" ref="G33" si="59">E33*10%</f>
        <v>40.424100000000003</v>
      </c>
      <c r="H33" s="10">
        <v>32.909999999999997</v>
      </c>
      <c r="I33" s="20">
        <v>7.62</v>
      </c>
      <c r="J33" s="20">
        <f t="shared" si="47"/>
        <v>250.77419999999998</v>
      </c>
      <c r="K33" s="20">
        <f>J33-L33</f>
        <v>225.69677999999999</v>
      </c>
      <c r="L33" s="20">
        <f>J33*10%</f>
        <v>25.07742</v>
      </c>
      <c r="M33" s="10">
        <f t="shared" si="48"/>
        <v>20.14</v>
      </c>
      <c r="N33" s="20">
        <v>7.98</v>
      </c>
      <c r="O33" s="20">
        <f t="shared" si="49"/>
        <v>160.71720000000002</v>
      </c>
      <c r="P33" s="20">
        <f>O33-Q33</f>
        <v>144.64548000000002</v>
      </c>
      <c r="Q33" s="20">
        <f>O33*10%</f>
        <v>16.071720000000003</v>
      </c>
      <c r="R33" s="20">
        <f t="shared" si="50"/>
        <v>53.05</v>
      </c>
      <c r="S33" s="10">
        <f t="shared" si="51"/>
        <v>411.4914</v>
      </c>
      <c r="T33" s="10">
        <f t="shared" si="51"/>
        <v>370.34226000000001</v>
      </c>
      <c r="U33" s="10">
        <f t="shared" si="51"/>
        <v>41.149140000000003</v>
      </c>
      <c r="V33" s="10">
        <f t="shared" si="52"/>
        <v>32.909999999999997</v>
      </c>
      <c r="W33" s="20">
        <v>7.98</v>
      </c>
      <c r="X33" s="20">
        <f t="shared" si="53"/>
        <v>262.62180000000001</v>
      </c>
      <c r="Y33" s="20">
        <f>X33-Z33</f>
        <v>236.35962000000001</v>
      </c>
      <c r="Z33" s="20">
        <f>X33*10%</f>
        <v>26.262180000000001</v>
      </c>
      <c r="AA33" s="10">
        <f t="shared" si="54"/>
        <v>20.14</v>
      </c>
      <c r="AB33" s="20">
        <v>8.3000000000000007</v>
      </c>
      <c r="AC33" s="20">
        <f t="shared" si="55"/>
        <v>167.16200000000001</v>
      </c>
      <c r="AD33" s="20">
        <f>AC33-AE33</f>
        <v>150.44580000000002</v>
      </c>
      <c r="AE33" s="20">
        <f>AC33*10%</f>
        <v>16.716200000000001</v>
      </c>
      <c r="AF33" s="20">
        <f t="shared" si="56"/>
        <v>53.05</v>
      </c>
      <c r="AG33" s="10">
        <f t="shared" si="57"/>
        <v>429.78380000000004</v>
      </c>
      <c r="AH33" s="10">
        <f t="shared" si="57"/>
        <v>386.80542000000003</v>
      </c>
      <c r="AI33" s="10">
        <f t="shared" si="57"/>
        <v>42.978380000000001</v>
      </c>
    </row>
    <row r="34" spans="1:37" x14ac:dyDescent="0.3">
      <c r="A34" s="24" t="s">
        <v>46</v>
      </c>
      <c r="B34" s="21" t="s">
        <v>47</v>
      </c>
      <c r="C34" s="19">
        <v>1.34</v>
      </c>
      <c r="D34" s="20">
        <v>7.62</v>
      </c>
      <c r="E34" s="20">
        <f t="shared" si="7"/>
        <v>10.210800000000001</v>
      </c>
      <c r="F34" s="20">
        <f t="shared" si="58"/>
        <v>0</v>
      </c>
      <c r="G34" s="20">
        <f>E34</f>
        <v>10.210800000000001</v>
      </c>
      <c r="H34" s="10">
        <v>0.71</v>
      </c>
      <c r="I34" s="20">
        <v>7.62</v>
      </c>
      <c r="J34" s="20">
        <f t="shared" si="47"/>
        <v>5.4101999999999997</v>
      </c>
      <c r="K34" s="20">
        <f>J34-L34</f>
        <v>0</v>
      </c>
      <c r="L34" s="20">
        <f>J34</f>
        <v>5.4101999999999997</v>
      </c>
      <c r="M34" s="10">
        <f t="shared" si="48"/>
        <v>0.63000000000000012</v>
      </c>
      <c r="N34" s="20">
        <v>7.98</v>
      </c>
      <c r="O34" s="20">
        <f t="shared" si="49"/>
        <v>5.027400000000001</v>
      </c>
      <c r="P34" s="20">
        <f>O34-Q34</f>
        <v>0</v>
      </c>
      <c r="Q34" s="20">
        <f>O34</f>
        <v>5.027400000000001</v>
      </c>
      <c r="R34" s="20">
        <f t="shared" si="50"/>
        <v>1.34</v>
      </c>
      <c r="S34" s="10">
        <f t="shared" si="51"/>
        <v>10.4376</v>
      </c>
      <c r="T34" s="10">
        <f t="shared" si="51"/>
        <v>0</v>
      </c>
      <c r="U34" s="10">
        <f t="shared" si="51"/>
        <v>10.4376</v>
      </c>
      <c r="V34" s="10">
        <f t="shared" si="52"/>
        <v>0.71</v>
      </c>
      <c r="W34" s="20">
        <v>7.98</v>
      </c>
      <c r="X34" s="20">
        <f t="shared" si="53"/>
        <v>5.6657999999999999</v>
      </c>
      <c r="Y34" s="20">
        <f>X34-Z34</f>
        <v>0</v>
      </c>
      <c r="Z34" s="20">
        <f>X34</f>
        <v>5.6657999999999999</v>
      </c>
      <c r="AA34" s="10">
        <f t="shared" si="54"/>
        <v>0.63000000000000012</v>
      </c>
      <c r="AB34" s="20">
        <v>8.3000000000000007</v>
      </c>
      <c r="AC34" s="20">
        <f t="shared" si="55"/>
        <v>5.229000000000001</v>
      </c>
      <c r="AD34" s="20">
        <f>AC34-AE34</f>
        <v>0</v>
      </c>
      <c r="AE34" s="20">
        <f>AC34</f>
        <v>5.229000000000001</v>
      </c>
      <c r="AF34" s="20">
        <f t="shared" si="56"/>
        <v>1.34</v>
      </c>
      <c r="AG34" s="10">
        <f t="shared" si="57"/>
        <v>10.8948</v>
      </c>
      <c r="AH34" s="10">
        <f t="shared" si="57"/>
        <v>0</v>
      </c>
      <c r="AI34" s="10">
        <f t="shared" si="57"/>
        <v>10.8948</v>
      </c>
    </row>
    <row r="35" spans="1:37" x14ac:dyDescent="0.3">
      <c r="A35" s="24" t="s">
        <v>48</v>
      </c>
      <c r="B35" s="21" t="s">
        <v>49</v>
      </c>
      <c r="C35" s="19">
        <v>46.75</v>
      </c>
      <c r="D35" s="20">
        <v>7.62</v>
      </c>
      <c r="E35" s="20">
        <f t="shared" si="7"/>
        <v>356.23500000000001</v>
      </c>
      <c r="F35" s="20">
        <v>310.60000000000002</v>
      </c>
      <c r="G35" s="20">
        <f>E35-F35</f>
        <v>45.634999999999991</v>
      </c>
      <c r="H35" s="10">
        <v>23.99</v>
      </c>
      <c r="I35" s="20">
        <v>7.62</v>
      </c>
      <c r="J35" s="20">
        <f t="shared" si="47"/>
        <v>182.8038</v>
      </c>
      <c r="K35" s="20">
        <v>154.16</v>
      </c>
      <c r="L35" s="20">
        <f>J35-K35</f>
        <v>28.643799999999999</v>
      </c>
      <c r="M35" s="10">
        <f t="shared" si="48"/>
        <v>22.76</v>
      </c>
      <c r="N35" s="20">
        <v>7.98</v>
      </c>
      <c r="O35" s="20">
        <f t="shared" si="49"/>
        <v>181.62480000000002</v>
      </c>
      <c r="P35" s="20">
        <v>156.44</v>
      </c>
      <c r="Q35" s="20">
        <f>O35-P35</f>
        <v>25.184800000000024</v>
      </c>
      <c r="R35" s="20">
        <f t="shared" si="50"/>
        <v>46.75</v>
      </c>
      <c r="S35" s="10">
        <f t="shared" si="51"/>
        <v>364.42860000000002</v>
      </c>
      <c r="T35" s="10">
        <f t="shared" si="51"/>
        <v>310.60000000000002</v>
      </c>
      <c r="U35" s="10">
        <f t="shared" si="51"/>
        <v>53.828600000000023</v>
      </c>
      <c r="V35" s="10">
        <f t="shared" si="52"/>
        <v>23.99</v>
      </c>
      <c r="W35" s="20">
        <v>7.98</v>
      </c>
      <c r="X35" s="20">
        <f t="shared" si="53"/>
        <v>191.4402</v>
      </c>
      <c r="Y35" s="20">
        <v>154.16</v>
      </c>
      <c r="Z35" s="20">
        <f>X35-Y35</f>
        <v>37.280200000000008</v>
      </c>
      <c r="AA35" s="10">
        <f t="shared" si="54"/>
        <v>22.76</v>
      </c>
      <c r="AB35" s="20">
        <v>8.3000000000000007</v>
      </c>
      <c r="AC35" s="20">
        <f t="shared" si="55"/>
        <v>188.90800000000002</v>
      </c>
      <c r="AD35" s="20">
        <v>156.44</v>
      </c>
      <c r="AE35" s="20">
        <f>AC35-AD35</f>
        <v>32.468000000000018</v>
      </c>
      <c r="AF35" s="20">
        <f t="shared" si="56"/>
        <v>46.75</v>
      </c>
      <c r="AG35" s="10">
        <f t="shared" si="57"/>
        <v>380.34820000000002</v>
      </c>
      <c r="AH35" s="10">
        <f t="shared" si="57"/>
        <v>310.60000000000002</v>
      </c>
      <c r="AI35" s="10">
        <f t="shared" si="57"/>
        <v>69.748200000000026</v>
      </c>
    </row>
    <row r="36" spans="1:37" ht="31.2" x14ac:dyDescent="0.3">
      <c r="A36" s="24" t="s">
        <v>50</v>
      </c>
      <c r="B36" s="21" t="s">
        <v>51</v>
      </c>
      <c r="C36" s="19">
        <v>242.39</v>
      </c>
      <c r="D36" s="20">
        <v>7.62</v>
      </c>
      <c r="E36" s="20">
        <f t="shared" si="7"/>
        <v>1847.0118</v>
      </c>
      <c r="F36" s="20">
        <f t="shared" ref="F36:F40" si="60">E36-G36</f>
        <v>0</v>
      </c>
      <c r="G36" s="20">
        <f>E36</f>
        <v>1847.0118</v>
      </c>
      <c r="H36" s="10">
        <v>128.29</v>
      </c>
      <c r="I36" s="20">
        <v>7.62</v>
      </c>
      <c r="J36" s="20">
        <f t="shared" si="47"/>
        <v>977.56979999999999</v>
      </c>
      <c r="K36" s="20">
        <f>J36-L36</f>
        <v>0</v>
      </c>
      <c r="L36" s="20">
        <f>J36</f>
        <v>977.56979999999999</v>
      </c>
      <c r="M36" s="10">
        <f t="shared" si="48"/>
        <v>114.1</v>
      </c>
      <c r="N36" s="20">
        <v>7.98</v>
      </c>
      <c r="O36" s="20">
        <f t="shared" si="49"/>
        <v>910.51800000000003</v>
      </c>
      <c r="P36" s="20">
        <f>O36-Q36</f>
        <v>0</v>
      </c>
      <c r="Q36" s="20">
        <f>O36</f>
        <v>910.51800000000003</v>
      </c>
      <c r="R36" s="20">
        <f t="shared" si="50"/>
        <v>242.39</v>
      </c>
      <c r="S36" s="10">
        <f t="shared" si="51"/>
        <v>1888.0878</v>
      </c>
      <c r="T36" s="10">
        <f t="shared" si="51"/>
        <v>0</v>
      </c>
      <c r="U36" s="10">
        <f t="shared" si="51"/>
        <v>1888.0878</v>
      </c>
      <c r="V36" s="10">
        <f t="shared" si="52"/>
        <v>128.29</v>
      </c>
      <c r="W36" s="20">
        <v>7.98</v>
      </c>
      <c r="X36" s="20">
        <f t="shared" si="53"/>
        <v>1023.7542</v>
      </c>
      <c r="Y36" s="20">
        <f>X36-Z36</f>
        <v>0</v>
      </c>
      <c r="Z36" s="20">
        <f>X36</f>
        <v>1023.7542</v>
      </c>
      <c r="AA36" s="10">
        <f t="shared" si="54"/>
        <v>114.1</v>
      </c>
      <c r="AB36" s="20">
        <v>8.3000000000000007</v>
      </c>
      <c r="AC36" s="20">
        <f t="shared" si="55"/>
        <v>947.03000000000009</v>
      </c>
      <c r="AD36" s="20">
        <f>AC36-AE36</f>
        <v>0</v>
      </c>
      <c r="AE36" s="20">
        <f>AC36</f>
        <v>947.03000000000009</v>
      </c>
      <c r="AF36" s="20">
        <f t="shared" si="56"/>
        <v>242.39</v>
      </c>
      <c r="AG36" s="10">
        <f t="shared" si="57"/>
        <v>1970.7842000000001</v>
      </c>
      <c r="AH36" s="10">
        <f t="shared" si="57"/>
        <v>0</v>
      </c>
      <c r="AI36" s="10">
        <f t="shared" si="57"/>
        <v>1970.7842000000001</v>
      </c>
    </row>
    <row r="37" spans="1:37" s="28" customFormat="1" ht="46.8" x14ac:dyDescent="0.3">
      <c r="A37" s="12" t="s">
        <v>52</v>
      </c>
      <c r="B37" s="13" t="s">
        <v>189</v>
      </c>
      <c r="C37" s="26">
        <f>C38+C39</f>
        <v>0</v>
      </c>
      <c r="D37" s="26"/>
      <c r="E37" s="26">
        <f t="shared" ref="E37:H37" si="61">E38+E39</f>
        <v>0</v>
      </c>
      <c r="F37" s="26">
        <f t="shared" si="61"/>
        <v>384.42900000000003</v>
      </c>
      <c r="G37" s="26">
        <f t="shared" si="61"/>
        <v>-384.42900000000003</v>
      </c>
      <c r="H37" s="26">
        <f t="shared" si="61"/>
        <v>0</v>
      </c>
      <c r="I37" s="26"/>
      <c r="J37" s="26">
        <f t="shared" ref="J37:M37" si="62">J38+J39</f>
        <v>0</v>
      </c>
      <c r="K37" s="26">
        <f t="shared" si="62"/>
        <v>200.40600000000001</v>
      </c>
      <c r="L37" s="26">
        <f t="shared" si="62"/>
        <v>-200.40600000000001</v>
      </c>
      <c r="M37" s="26">
        <f t="shared" si="62"/>
        <v>0</v>
      </c>
      <c r="N37" s="26"/>
      <c r="O37" s="26">
        <f t="shared" ref="O37:U37" si="63">O38+O39</f>
        <v>0</v>
      </c>
      <c r="P37" s="26">
        <f t="shared" si="63"/>
        <v>192.71700000000001</v>
      </c>
      <c r="Q37" s="26">
        <f t="shared" si="63"/>
        <v>-192.71700000000001</v>
      </c>
      <c r="R37" s="26">
        <f t="shared" si="63"/>
        <v>0</v>
      </c>
      <c r="S37" s="26">
        <f t="shared" si="63"/>
        <v>0</v>
      </c>
      <c r="T37" s="26">
        <f t="shared" si="63"/>
        <v>393.12300000000005</v>
      </c>
      <c r="U37" s="26">
        <f t="shared" si="63"/>
        <v>-393.12300000000005</v>
      </c>
      <c r="V37" s="26">
        <f>V38+V39</f>
        <v>0</v>
      </c>
      <c r="W37" s="26"/>
      <c r="X37" s="26">
        <f t="shared" ref="X37:AA37" si="64">X38+X39</f>
        <v>0</v>
      </c>
      <c r="Y37" s="26">
        <f t="shared" si="64"/>
        <v>209.87400000000002</v>
      </c>
      <c r="Z37" s="26">
        <f t="shared" si="64"/>
        <v>-209.87400000000002</v>
      </c>
      <c r="AA37" s="26">
        <f t="shared" si="64"/>
        <v>0</v>
      </c>
      <c r="AB37" s="26"/>
      <c r="AC37" s="26">
        <f t="shared" ref="AC37:AI37" si="65">AC38+AC39</f>
        <v>0</v>
      </c>
      <c r="AD37" s="26">
        <f t="shared" si="65"/>
        <v>200.44499999999999</v>
      </c>
      <c r="AE37" s="26">
        <f t="shared" si="65"/>
        <v>-200.44499999999999</v>
      </c>
      <c r="AF37" s="26">
        <f t="shared" si="65"/>
        <v>0</v>
      </c>
      <c r="AG37" s="26">
        <f t="shared" si="65"/>
        <v>0</v>
      </c>
      <c r="AH37" s="26">
        <f t="shared" si="65"/>
        <v>410.31900000000002</v>
      </c>
      <c r="AI37" s="26">
        <f t="shared" si="65"/>
        <v>-410.31900000000002</v>
      </c>
      <c r="AJ37" s="27"/>
      <c r="AK37" s="27"/>
    </row>
    <row r="38" spans="1:37" s="2" customFormat="1" ht="27" x14ac:dyDescent="0.3">
      <c r="A38" s="17"/>
      <c r="B38" s="29" t="s">
        <v>190</v>
      </c>
      <c r="C38" s="19">
        <v>50.45</v>
      </c>
      <c r="D38" s="30">
        <v>7.62</v>
      </c>
      <c r="E38" s="30">
        <f>C38*D38</f>
        <v>384.42900000000003</v>
      </c>
      <c r="F38" s="30">
        <f t="shared" ref="F38:F39" si="66">E38-G38</f>
        <v>384.42900000000003</v>
      </c>
      <c r="G38" s="30"/>
      <c r="H38" s="19">
        <v>26.3</v>
      </c>
      <c r="I38" s="30">
        <v>7.62</v>
      </c>
      <c r="J38" s="30">
        <f>H38*I38</f>
        <v>200.40600000000001</v>
      </c>
      <c r="K38" s="30">
        <f t="shared" ref="K38:K39" si="67">J38-L38</f>
        <v>200.40600000000001</v>
      </c>
      <c r="L38" s="30"/>
      <c r="M38" s="19">
        <v>24.15</v>
      </c>
      <c r="N38" s="30">
        <v>7.98</v>
      </c>
      <c r="O38" s="30">
        <f>M38*N38</f>
        <v>192.71700000000001</v>
      </c>
      <c r="P38" s="30">
        <f t="shared" ref="P38:P39" si="68">O38-Q38</f>
        <v>192.71700000000001</v>
      </c>
      <c r="Q38" s="30"/>
      <c r="R38" s="30">
        <f t="shared" ref="R38:R39" si="69">H38+M38</f>
        <v>50.45</v>
      </c>
      <c r="S38" s="30">
        <f t="shared" ref="S38:U39" si="70">J38+O38</f>
        <v>393.12300000000005</v>
      </c>
      <c r="T38" s="30">
        <f t="shared" si="70"/>
        <v>393.12300000000005</v>
      </c>
      <c r="U38" s="30">
        <f t="shared" si="70"/>
        <v>0</v>
      </c>
      <c r="V38" s="19">
        <f>H38</f>
        <v>26.3</v>
      </c>
      <c r="W38" s="30">
        <v>7.98</v>
      </c>
      <c r="X38" s="30">
        <f>V38*W38</f>
        <v>209.87400000000002</v>
      </c>
      <c r="Y38" s="30">
        <f t="shared" ref="Y38:Y39" si="71">X38-Z38</f>
        <v>209.87400000000002</v>
      </c>
      <c r="Z38" s="30"/>
      <c r="AA38" s="19">
        <f>M38</f>
        <v>24.15</v>
      </c>
      <c r="AB38" s="30">
        <v>8.3000000000000007</v>
      </c>
      <c r="AC38" s="30">
        <f>AA38*AB38</f>
        <v>200.44499999999999</v>
      </c>
      <c r="AD38" s="30">
        <f t="shared" ref="AD38:AD39" si="72">AC38-AE38</f>
        <v>200.44499999999999</v>
      </c>
      <c r="AE38" s="30"/>
      <c r="AF38" s="30">
        <f t="shared" ref="AF38:AF39" si="73">V38+AA38</f>
        <v>50.45</v>
      </c>
      <c r="AG38" s="30">
        <f t="shared" ref="AG38:AI39" si="74">X38+AC38</f>
        <v>410.31900000000002</v>
      </c>
      <c r="AH38" s="30">
        <f t="shared" si="74"/>
        <v>410.31900000000002</v>
      </c>
      <c r="AI38" s="30">
        <f t="shared" si="74"/>
        <v>0</v>
      </c>
      <c r="AJ38" s="31"/>
      <c r="AK38" s="31"/>
    </row>
    <row r="39" spans="1:37" s="2" customFormat="1" ht="40.200000000000003" x14ac:dyDescent="0.3">
      <c r="A39" s="17"/>
      <c r="B39" s="29" t="s">
        <v>54</v>
      </c>
      <c r="C39" s="19">
        <f>0-C38</f>
        <v>-50.45</v>
      </c>
      <c r="D39" s="30">
        <v>7.62</v>
      </c>
      <c r="E39" s="30">
        <f>C39*D39</f>
        <v>-384.42900000000003</v>
      </c>
      <c r="F39" s="30">
        <f t="shared" si="66"/>
        <v>0</v>
      </c>
      <c r="G39" s="30">
        <f>0-F38</f>
        <v>-384.42900000000003</v>
      </c>
      <c r="H39" s="19">
        <f>0-H38</f>
        <v>-26.3</v>
      </c>
      <c r="I39" s="30">
        <v>7.62</v>
      </c>
      <c r="J39" s="30">
        <f>H39*I39</f>
        <v>-200.40600000000001</v>
      </c>
      <c r="K39" s="30">
        <f t="shared" si="67"/>
        <v>0</v>
      </c>
      <c r="L39" s="30">
        <f>0-K38</f>
        <v>-200.40600000000001</v>
      </c>
      <c r="M39" s="19">
        <f>0-M38</f>
        <v>-24.15</v>
      </c>
      <c r="N39" s="30">
        <v>7.98</v>
      </c>
      <c r="O39" s="30">
        <f>M39*N39</f>
        <v>-192.71700000000001</v>
      </c>
      <c r="P39" s="30">
        <f t="shared" si="68"/>
        <v>0</v>
      </c>
      <c r="Q39" s="30">
        <f>0-P38</f>
        <v>-192.71700000000001</v>
      </c>
      <c r="R39" s="30">
        <f t="shared" si="69"/>
        <v>-50.45</v>
      </c>
      <c r="S39" s="30">
        <f t="shared" si="70"/>
        <v>-393.12300000000005</v>
      </c>
      <c r="T39" s="30">
        <f t="shared" si="70"/>
        <v>0</v>
      </c>
      <c r="U39" s="30">
        <f t="shared" si="70"/>
        <v>-393.12300000000005</v>
      </c>
      <c r="V39" s="19">
        <f>H39</f>
        <v>-26.3</v>
      </c>
      <c r="W39" s="30">
        <v>7.98</v>
      </c>
      <c r="X39" s="30">
        <f>V39*W39</f>
        <v>-209.87400000000002</v>
      </c>
      <c r="Y39" s="30">
        <f t="shared" si="71"/>
        <v>0</v>
      </c>
      <c r="Z39" s="30">
        <f>0-Y38</f>
        <v>-209.87400000000002</v>
      </c>
      <c r="AA39" s="19">
        <f>M39</f>
        <v>-24.15</v>
      </c>
      <c r="AB39" s="30">
        <v>8.3000000000000007</v>
      </c>
      <c r="AC39" s="30">
        <f>AA39*AB39</f>
        <v>-200.44499999999999</v>
      </c>
      <c r="AD39" s="30">
        <f t="shared" si="72"/>
        <v>0</v>
      </c>
      <c r="AE39" s="30">
        <f>0-AD38</f>
        <v>-200.44499999999999</v>
      </c>
      <c r="AF39" s="30">
        <f t="shared" si="73"/>
        <v>-50.45</v>
      </c>
      <c r="AG39" s="30">
        <f t="shared" si="74"/>
        <v>-410.31900000000002</v>
      </c>
      <c r="AH39" s="30">
        <f t="shared" si="74"/>
        <v>0</v>
      </c>
      <c r="AI39" s="30">
        <f t="shared" si="74"/>
        <v>-410.31900000000002</v>
      </c>
      <c r="AJ39" s="31"/>
      <c r="AK39" s="31"/>
    </row>
    <row r="40" spans="1:37" ht="78" x14ac:dyDescent="0.3">
      <c r="A40" s="24" t="s">
        <v>55</v>
      </c>
      <c r="B40" s="21" t="s">
        <v>56</v>
      </c>
      <c r="C40" s="19">
        <v>18.79</v>
      </c>
      <c r="D40" s="20">
        <v>3.43</v>
      </c>
      <c r="E40" s="20">
        <f t="shared" si="7"/>
        <v>64.449700000000007</v>
      </c>
      <c r="F40" s="20">
        <f t="shared" si="60"/>
        <v>64.449700000000007</v>
      </c>
      <c r="G40" s="20">
        <v>0</v>
      </c>
      <c r="H40" s="10">
        <v>16.78</v>
      </c>
      <c r="I40" s="20">
        <v>3.43</v>
      </c>
      <c r="J40" s="20">
        <f t="shared" si="47"/>
        <v>57.555400000000006</v>
      </c>
      <c r="K40" s="20">
        <f>J40-L40</f>
        <v>57.555400000000006</v>
      </c>
      <c r="L40" s="20">
        <v>0</v>
      </c>
      <c r="M40" s="10">
        <f t="shared" si="48"/>
        <v>2.009999999999998</v>
      </c>
      <c r="N40" s="20">
        <v>3.59</v>
      </c>
      <c r="O40" s="20">
        <f t="shared" si="49"/>
        <v>7.2158999999999924</v>
      </c>
      <c r="P40" s="20">
        <f>O40-Q40</f>
        <v>7.2158999999999924</v>
      </c>
      <c r="Q40" s="20">
        <v>0</v>
      </c>
      <c r="R40" s="20">
        <f t="shared" si="50"/>
        <v>18.79</v>
      </c>
      <c r="S40" s="10">
        <f t="shared" si="51"/>
        <v>64.771299999999997</v>
      </c>
      <c r="T40" s="10">
        <f t="shared" si="51"/>
        <v>64.771299999999997</v>
      </c>
      <c r="U40" s="10">
        <f t="shared" si="51"/>
        <v>0</v>
      </c>
      <c r="V40" s="10">
        <f t="shared" si="52"/>
        <v>16.78</v>
      </c>
      <c r="W40" s="20">
        <v>3.59</v>
      </c>
      <c r="X40" s="20">
        <f t="shared" si="53"/>
        <v>60.240200000000002</v>
      </c>
      <c r="Y40" s="20">
        <f>X40-Z40</f>
        <v>60.240200000000002</v>
      </c>
      <c r="Z40" s="20">
        <v>0</v>
      </c>
      <c r="AA40" s="10">
        <f t="shared" si="54"/>
        <v>2.009999999999998</v>
      </c>
      <c r="AB40" s="20">
        <v>3.73</v>
      </c>
      <c r="AC40" s="20">
        <f t="shared" si="55"/>
        <v>7.497299999999993</v>
      </c>
      <c r="AD40" s="20">
        <f>AC40-AE40</f>
        <v>7.497299999999993</v>
      </c>
      <c r="AE40" s="20">
        <v>0</v>
      </c>
      <c r="AF40" s="20">
        <f t="shared" si="56"/>
        <v>18.79</v>
      </c>
      <c r="AG40" s="10">
        <f t="shared" si="57"/>
        <v>67.737499999999997</v>
      </c>
      <c r="AH40" s="10">
        <f t="shared" si="57"/>
        <v>67.737499999999997</v>
      </c>
      <c r="AI40" s="10">
        <f t="shared" si="57"/>
        <v>0</v>
      </c>
    </row>
    <row r="41" spans="1:37" s="15" customFormat="1" x14ac:dyDescent="0.3">
      <c r="A41" s="25" t="s">
        <v>57</v>
      </c>
      <c r="B41" s="32" t="s">
        <v>58</v>
      </c>
      <c r="C41" s="23">
        <f t="shared" ref="C41" si="75">C43+C86+C64</f>
        <v>8271.8499999999985</v>
      </c>
      <c r="D41" s="23"/>
      <c r="E41" s="23">
        <f>E43+E86+E64</f>
        <v>63031.497000000003</v>
      </c>
      <c r="F41" s="23">
        <f t="shared" ref="F41:AI41" si="76">F43+F86+F64</f>
        <v>60685.558080000003</v>
      </c>
      <c r="G41" s="23">
        <f t="shared" si="76"/>
        <v>2345.9389200000005</v>
      </c>
      <c r="H41" s="23">
        <f t="shared" si="76"/>
        <v>4593.3739999999998</v>
      </c>
      <c r="I41" s="23"/>
      <c r="J41" s="23">
        <f t="shared" si="76"/>
        <v>35001.509879999998</v>
      </c>
      <c r="K41" s="23">
        <f t="shared" si="76"/>
        <v>33761.424450600003</v>
      </c>
      <c r="L41" s="23">
        <f t="shared" si="76"/>
        <v>1240.0854294000001</v>
      </c>
      <c r="M41" s="23">
        <f t="shared" si="76"/>
        <v>3993.6459999999997</v>
      </c>
      <c r="N41" s="23"/>
      <c r="O41" s="23">
        <f t="shared" si="76"/>
        <v>31869.29508</v>
      </c>
      <c r="P41" s="23">
        <f t="shared" si="76"/>
        <v>30711.205799399999</v>
      </c>
      <c r="Q41" s="23">
        <f t="shared" si="76"/>
        <v>1158.0892806000002</v>
      </c>
      <c r="R41" s="23">
        <f t="shared" si="76"/>
        <v>8587.0199999999986</v>
      </c>
      <c r="S41" s="23">
        <f t="shared" si="76"/>
        <v>66870.804959999994</v>
      </c>
      <c r="T41" s="23">
        <f t="shared" si="76"/>
        <v>64472.630250000002</v>
      </c>
      <c r="U41" s="23">
        <f t="shared" si="76"/>
        <v>2398.1747100000007</v>
      </c>
      <c r="V41" s="23">
        <f t="shared" si="76"/>
        <v>4593.3739999999998</v>
      </c>
      <c r="W41" s="23"/>
      <c r="X41" s="23">
        <f t="shared" si="76"/>
        <v>36655.124519999998</v>
      </c>
      <c r="Y41" s="23">
        <f t="shared" si="76"/>
        <v>35356.452377399997</v>
      </c>
      <c r="Z41" s="23">
        <f t="shared" si="76"/>
        <v>1298.6721426000004</v>
      </c>
      <c r="AA41" s="23">
        <f t="shared" si="76"/>
        <v>3993.6459999999997</v>
      </c>
      <c r="AB41" s="23"/>
      <c r="AC41" s="23">
        <f t="shared" si="76"/>
        <v>33147.2618</v>
      </c>
      <c r="AD41" s="23">
        <f t="shared" si="76"/>
        <v>31942.732849</v>
      </c>
      <c r="AE41" s="23">
        <f t="shared" si="76"/>
        <v>1204.5289510000002</v>
      </c>
      <c r="AF41" s="23">
        <f t="shared" si="76"/>
        <v>8587.0199999999986</v>
      </c>
      <c r="AG41" s="23">
        <f t="shared" si="76"/>
        <v>69802.386320000005</v>
      </c>
      <c r="AH41" s="23">
        <f t="shared" si="76"/>
        <v>67299.185226400004</v>
      </c>
      <c r="AI41" s="23">
        <f t="shared" si="76"/>
        <v>2503.2010936000006</v>
      </c>
    </row>
    <row r="42" spans="1:37" s="15" customFormat="1" ht="16.2" x14ac:dyDescent="0.35">
      <c r="A42" s="25"/>
      <c r="B42" s="33" t="s">
        <v>59</v>
      </c>
      <c r="C42" s="22"/>
      <c r="D42" s="23"/>
      <c r="E42" s="23"/>
      <c r="F42" s="23"/>
      <c r="G42" s="23"/>
      <c r="H42" s="14"/>
      <c r="I42" s="23"/>
      <c r="J42" s="23"/>
      <c r="K42" s="23"/>
      <c r="L42" s="23"/>
      <c r="M42" s="14"/>
      <c r="N42" s="23"/>
      <c r="O42" s="23"/>
      <c r="P42" s="23"/>
      <c r="Q42" s="23"/>
      <c r="R42" s="23"/>
      <c r="S42" s="14"/>
      <c r="T42" s="14"/>
      <c r="U42" s="14"/>
      <c r="V42" s="14"/>
      <c r="W42" s="23"/>
      <c r="X42" s="23"/>
      <c r="Y42" s="23"/>
      <c r="Z42" s="23"/>
      <c r="AA42" s="14"/>
      <c r="AB42" s="23"/>
      <c r="AC42" s="23"/>
      <c r="AD42" s="23"/>
      <c r="AE42" s="23"/>
      <c r="AF42" s="23"/>
      <c r="AG42" s="14"/>
      <c r="AH42" s="14"/>
      <c r="AI42" s="14"/>
    </row>
    <row r="43" spans="1:37" s="15" customFormat="1" x14ac:dyDescent="0.3">
      <c r="A43" s="25" t="s">
        <v>60</v>
      </c>
      <c r="B43" s="34" t="s">
        <v>61</v>
      </c>
      <c r="C43" s="23">
        <f t="shared" ref="C43" si="77">SUM(C44:C63)</f>
        <v>3774.7699999999991</v>
      </c>
      <c r="D43" s="23"/>
      <c r="E43" s="23">
        <f>SUM(E44:E63)</f>
        <v>28763.7474</v>
      </c>
      <c r="F43" s="23">
        <f t="shared" ref="F43:AI43" si="78">SUM(F44:F63)</f>
        <v>28763.7474</v>
      </c>
      <c r="G43" s="23">
        <f t="shared" si="78"/>
        <v>0</v>
      </c>
      <c r="H43" s="23">
        <f t="shared" si="78"/>
        <v>1917.54</v>
      </c>
      <c r="I43" s="23"/>
      <c r="J43" s="23">
        <f t="shared" si="78"/>
        <v>14611.654799999998</v>
      </c>
      <c r="K43" s="23">
        <f t="shared" si="78"/>
        <v>14611.654799999998</v>
      </c>
      <c r="L43" s="23">
        <f t="shared" si="78"/>
        <v>0</v>
      </c>
      <c r="M43" s="23">
        <f t="shared" si="78"/>
        <v>1857.23</v>
      </c>
      <c r="N43" s="23"/>
      <c r="O43" s="23">
        <f t="shared" si="78"/>
        <v>14820.695399999999</v>
      </c>
      <c r="P43" s="23">
        <f t="shared" si="78"/>
        <v>14820.695399999999</v>
      </c>
      <c r="Q43" s="23">
        <f t="shared" si="78"/>
        <v>0</v>
      </c>
      <c r="R43" s="23">
        <f t="shared" si="78"/>
        <v>3774.7699999999991</v>
      </c>
      <c r="S43" s="23">
        <f t="shared" si="78"/>
        <v>29432.350199999997</v>
      </c>
      <c r="T43" s="23">
        <f t="shared" si="78"/>
        <v>29432.350199999997</v>
      </c>
      <c r="U43" s="23">
        <f t="shared" si="78"/>
        <v>0</v>
      </c>
      <c r="V43" s="23">
        <f t="shared" si="78"/>
        <v>1917.54</v>
      </c>
      <c r="W43" s="23"/>
      <c r="X43" s="23">
        <f t="shared" si="78"/>
        <v>15301.969200000001</v>
      </c>
      <c r="Y43" s="23">
        <f t="shared" si="78"/>
        <v>15301.969200000001</v>
      </c>
      <c r="Z43" s="23">
        <f t="shared" si="78"/>
        <v>0</v>
      </c>
      <c r="AA43" s="23">
        <f t="shared" si="78"/>
        <v>1857.23</v>
      </c>
      <c r="AB43" s="23"/>
      <c r="AC43" s="23">
        <f t="shared" si="78"/>
        <v>15415.009</v>
      </c>
      <c r="AD43" s="23">
        <f t="shared" si="78"/>
        <v>15415.009</v>
      </c>
      <c r="AE43" s="23">
        <f t="shared" si="78"/>
        <v>0</v>
      </c>
      <c r="AF43" s="23">
        <f t="shared" si="78"/>
        <v>3774.7699999999991</v>
      </c>
      <c r="AG43" s="23">
        <f t="shared" si="78"/>
        <v>30716.978200000005</v>
      </c>
      <c r="AH43" s="23">
        <f t="shared" si="78"/>
        <v>30716.978200000005</v>
      </c>
      <c r="AI43" s="23">
        <f t="shared" si="78"/>
        <v>0</v>
      </c>
    </row>
    <row r="44" spans="1:37" x14ac:dyDescent="0.3">
      <c r="A44" s="17" t="s">
        <v>62</v>
      </c>
      <c r="B44" s="35" t="s">
        <v>63</v>
      </c>
      <c r="C44" s="19">
        <v>246.52</v>
      </c>
      <c r="D44" s="20">
        <v>7.62</v>
      </c>
      <c r="E44" s="20">
        <f>C44*D44</f>
        <v>1878.4824000000001</v>
      </c>
      <c r="F44" s="20">
        <f t="shared" ref="F44:F63" si="79">E44-G44</f>
        <v>1878.4824000000001</v>
      </c>
      <c r="G44" s="20"/>
      <c r="H44" s="10">
        <v>123.23</v>
      </c>
      <c r="I44" s="20">
        <v>7.62</v>
      </c>
      <c r="J44" s="20">
        <f>H44*I44</f>
        <v>939.01260000000002</v>
      </c>
      <c r="K44" s="20">
        <f t="shared" ref="K44:K63" si="80">J44-L44</f>
        <v>939.01260000000002</v>
      </c>
      <c r="L44" s="20"/>
      <c r="M44" s="10">
        <v>123.29</v>
      </c>
      <c r="N44" s="20">
        <v>7.98</v>
      </c>
      <c r="O44" s="20">
        <f>M44*N44</f>
        <v>983.85420000000011</v>
      </c>
      <c r="P44" s="20">
        <f t="shared" ref="P44:P63" si="81">O44-Q44</f>
        <v>983.85420000000011</v>
      </c>
      <c r="Q44" s="20"/>
      <c r="R44" s="20">
        <f t="shared" ref="R44:R63" si="82">H44+M44</f>
        <v>246.52</v>
      </c>
      <c r="S44" s="10">
        <f t="shared" ref="S44:U63" si="83">J44+O44</f>
        <v>1922.8668000000002</v>
      </c>
      <c r="T44" s="10">
        <f t="shared" si="83"/>
        <v>1922.8668000000002</v>
      </c>
      <c r="U44" s="10">
        <f t="shared" si="83"/>
        <v>0</v>
      </c>
      <c r="V44" s="10">
        <v>123.23</v>
      </c>
      <c r="W44" s="20">
        <v>7.98</v>
      </c>
      <c r="X44" s="20">
        <f>V44*W44</f>
        <v>983.37540000000013</v>
      </c>
      <c r="Y44" s="20">
        <f t="shared" ref="Y44:Y63" si="84">X44-Z44</f>
        <v>983.37540000000013</v>
      </c>
      <c r="Z44" s="20"/>
      <c r="AA44" s="10">
        <v>123.29</v>
      </c>
      <c r="AB44" s="20">
        <v>8.3000000000000007</v>
      </c>
      <c r="AC44" s="20">
        <f>AA44*AB44</f>
        <v>1023.3070000000001</v>
      </c>
      <c r="AD44" s="20">
        <f t="shared" ref="AD44:AD63" si="85">AC44-AE44</f>
        <v>1023.3070000000001</v>
      </c>
      <c r="AE44" s="20"/>
      <c r="AF44" s="20">
        <f t="shared" ref="AF44:AF63" si="86">V44+AA44</f>
        <v>246.52</v>
      </c>
      <c r="AG44" s="10">
        <f t="shared" ref="AG44:AI63" si="87">X44+AC44</f>
        <v>2006.6824000000001</v>
      </c>
      <c r="AH44" s="10">
        <f t="shared" si="87"/>
        <v>2006.6824000000001</v>
      </c>
      <c r="AI44" s="10">
        <f t="shared" si="87"/>
        <v>0</v>
      </c>
    </row>
    <row r="45" spans="1:37" ht="31.2" x14ac:dyDescent="0.3">
      <c r="A45" s="17" t="s">
        <v>64</v>
      </c>
      <c r="B45" s="35" t="s">
        <v>65</v>
      </c>
      <c r="C45" s="19">
        <v>224.69</v>
      </c>
      <c r="D45" s="20">
        <v>7.62</v>
      </c>
      <c r="E45" s="20">
        <f t="shared" ref="E45:E98" si="88">C45*D45</f>
        <v>1712.1378</v>
      </c>
      <c r="F45" s="20">
        <f t="shared" si="79"/>
        <v>1712.1378</v>
      </c>
      <c r="G45" s="20"/>
      <c r="H45" s="10">
        <v>108.95</v>
      </c>
      <c r="I45" s="20">
        <v>7.62</v>
      </c>
      <c r="J45" s="20">
        <f t="shared" ref="J45:J63" si="89">H45*I45</f>
        <v>830.19900000000007</v>
      </c>
      <c r="K45" s="20">
        <f t="shared" si="80"/>
        <v>830.19900000000007</v>
      </c>
      <c r="L45" s="20"/>
      <c r="M45" s="10">
        <v>115.74</v>
      </c>
      <c r="N45" s="20">
        <v>7.98</v>
      </c>
      <c r="O45" s="20">
        <f>M45*N45</f>
        <v>923.60519999999997</v>
      </c>
      <c r="P45" s="20">
        <f t="shared" si="81"/>
        <v>923.60519999999997</v>
      </c>
      <c r="Q45" s="20"/>
      <c r="R45" s="20">
        <f t="shared" si="82"/>
        <v>224.69</v>
      </c>
      <c r="S45" s="10">
        <f t="shared" si="83"/>
        <v>1753.8042</v>
      </c>
      <c r="T45" s="10">
        <f t="shared" si="83"/>
        <v>1753.8042</v>
      </c>
      <c r="U45" s="10">
        <f t="shared" si="83"/>
        <v>0</v>
      </c>
      <c r="V45" s="10">
        <v>108.95</v>
      </c>
      <c r="W45" s="20">
        <v>7.98</v>
      </c>
      <c r="X45" s="20">
        <f t="shared" ref="X45:X63" si="90">V45*W45</f>
        <v>869.42100000000005</v>
      </c>
      <c r="Y45" s="20">
        <f t="shared" si="84"/>
        <v>869.42100000000005</v>
      </c>
      <c r="Z45" s="20"/>
      <c r="AA45" s="10">
        <v>115.74</v>
      </c>
      <c r="AB45" s="20">
        <v>8.3000000000000007</v>
      </c>
      <c r="AC45" s="20">
        <f>AA45*AB45</f>
        <v>960.64200000000005</v>
      </c>
      <c r="AD45" s="20">
        <f t="shared" si="85"/>
        <v>960.64200000000005</v>
      </c>
      <c r="AE45" s="20"/>
      <c r="AF45" s="20">
        <f t="shared" si="86"/>
        <v>224.69</v>
      </c>
      <c r="AG45" s="10">
        <f t="shared" si="87"/>
        <v>1830.0630000000001</v>
      </c>
      <c r="AH45" s="10">
        <f t="shared" si="87"/>
        <v>1830.0630000000001</v>
      </c>
      <c r="AI45" s="10">
        <f t="shared" si="87"/>
        <v>0</v>
      </c>
    </row>
    <row r="46" spans="1:37" x14ac:dyDescent="0.3">
      <c r="A46" s="17" t="s">
        <v>66</v>
      </c>
      <c r="B46" s="35" t="s">
        <v>67</v>
      </c>
      <c r="C46" s="19">
        <v>160.4</v>
      </c>
      <c r="D46" s="20">
        <v>7.62</v>
      </c>
      <c r="E46" s="20">
        <f t="shared" si="88"/>
        <v>1222.248</v>
      </c>
      <c r="F46" s="20">
        <f t="shared" si="79"/>
        <v>1222.248</v>
      </c>
      <c r="G46" s="20"/>
      <c r="H46" s="10">
        <v>80.37</v>
      </c>
      <c r="I46" s="20">
        <v>7.62</v>
      </c>
      <c r="J46" s="20">
        <f t="shared" si="89"/>
        <v>612.4194</v>
      </c>
      <c r="K46" s="20">
        <f t="shared" si="80"/>
        <v>612.4194</v>
      </c>
      <c r="L46" s="20"/>
      <c r="M46" s="10">
        <v>80.03</v>
      </c>
      <c r="N46" s="20">
        <v>7.98</v>
      </c>
      <c r="O46" s="20">
        <f t="shared" ref="O46:O63" si="91">M46*N46</f>
        <v>638.63940000000002</v>
      </c>
      <c r="P46" s="20">
        <f t="shared" si="81"/>
        <v>638.63940000000002</v>
      </c>
      <c r="Q46" s="20"/>
      <c r="R46" s="20">
        <f t="shared" si="82"/>
        <v>160.4</v>
      </c>
      <c r="S46" s="10">
        <f t="shared" si="83"/>
        <v>1251.0588</v>
      </c>
      <c r="T46" s="10">
        <f t="shared" si="83"/>
        <v>1251.0588</v>
      </c>
      <c r="U46" s="10">
        <f t="shared" si="83"/>
        <v>0</v>
      </c>
      <c r="V46" s="10">
        <v>80.37</v>
      </c>
      <c r="W46" s="20">
        <v>7.98</v>
      </c>
      <c r="X46" s="20">
        <f t="shared" si="90"/>
        <v>641.35260000000005</v>
      </c>
      <c r="Y46" s="20">
        <f t="shared" si="84"/>
        <v>641.35260000000005</v>
      </c>
      <c r="Z46" s="20"/>
      <c r="AA46" s="10">
        <v>80.03</v>
      </c>
      <c r="AB46" s="20">
        <v>8.3000000000000007</v>
      </c>
      <c r="AC46" s="20">
        <f t="shared" ref="AC46:AC63" si="92">AA46*AB46</f>
        <v>664.24900000000002</v>
      </c>
      <c r="AD46" s="20">
        <f t="shared" si="85"/>
        <v>664.24900000000002</v>
      </c>
      <c r="AE46" s="20"/>
      <c r="AF46" s="20">
        <f t="shared" si="86"/>
        <v>160.4</v>
      </c>
      <c r="AG46" s="10">
        <f t="shared" si="87"/>
        <v>1305.6016</v>
      </c>
      <c r="AH46" s="10">
        <f t="shared" si="87"/>
        <v>1305.6016</v>
      </c>
      <c r="AI46" s="10">
        <f t="shared" si="87"/>
        <v>0</v>
      </c>
    </row>
    <row r="47" spans="1:37" ht="31.2" x14ac:dyDescent="0.3">
      <c r="A47" s="17" t="s">
        <v>68</v>
      </c>
      <c r="B47" s="35" t="s">
        <v>69</v>
      </c>
      <c r="C47" s="19">
        <v>118.38</v>
      </c>
      <c r="D47" s="20">
        <v>7.62</v>
      </c>
      <c r="E47" s="20">
        <f t="shared" si="88"/>
        <v>902.05560000000003</v>
      </c>
      <c r="F47" s="20">
        <f t="shared" si="79"/>
        <v>902.05560000000003</v>
      </c>
      <c r="G47" s="20"/>
      <c r="H47" s="10">
        <v>63.81</v>
      </c>
      <c r="I47" s="20">
        <v>7.62</v>
      </c>
      <c r="J47" s="20">
        <f t="shared" si="89"/>
        <v>486.23220000000003</v>
      </c>
      <c r="K47" s="20">
        <f t="shared" si="80"/>
        <v>486.23220000000003</v>
      </c>
      <c r="L47" s="20"/>
      <c r="M47" s="10">
        <v>54.57</v>
      </c>
      <c r="N47" s="20">
        <v>7.98</v>
      </c>
      <c r="O47" s="20">
        <f t="shared" si="91"/>
        <v>435.46860000000004</v>
      </c>
      <c r="P47" s="20">
        <f t="shared" si="81"/>
        <v>435.46860000000004</v>
      </c>
      <c r="Q47" s="20"/>
      <c r="R47" s="20">
        <f t="shared" si="82"/>
        <v>118.38</v>
      </c>
      <c r="S47" s="10">
        <f t="shared" si="83"/>
        <v>921.70080000000007</v>
      </c>
      <c r="T47" s="10">
        <f t="shared" si="83"/>
        <v>921.70080000000007</v>
      </c>
      <c r="U47" s="10">
        <f t="shared" si="83"/>
        <v>0</v>
      </c>
      <c r="V47" s="10">
        <v>63.81</v>
      </c>
      <c r="W47" s="20">
        <v>7.98</v>
      </c>
      <c r="X47" s="20">
        <f t="shared" si="90"/>
        <v>509.20380000000006</v>
      </c>
      <c r="Y47" s="20">
        <f t="shared" si="84"/>
        <v>509.20380000000006</v>
      </c>
      <c r="Z47" s="20"/>
      <c r="AA47" s="10">
        <v>54.57</v>
      </c>
      <c r="AB47" s="20">
        <v>8.3000000000000007</v>
      </c>
      <c r="AC47" s="20">
        <f t="shared" si="92"/>
        <v>452.93100000000004</v>
      </c>
      <c r="AD47" s="20">
        <f t="shared" si="85"/>
        <v>452.93100000000004</v>
      </c>
      <c r="AE47" s="20"/>
      <c r="AF47" s="20">
        <f t="shared" si="86"/>
        <v>118.38</v>
      </c>
      <c r="AG47" s="10">
        <f t="shared" si="87"/>
        <v>962.13480000000004</v>
      </c>
      <c r="AH47" s="10">
        <f t="shared" si="87"/>
        <v>962.13480000000004</v>
      </c>
      <c r="AI47" s="10">
        <f t="shared" si="87"/>
        <v>0</v>
      </c>
    </row>
    <row r="48" spans="1:37" ht="31.2" x14ac:dyDescent="0.3">
      <c r="A48" s="17" t="s">
        <v>70</v>
      </c>
      <c r="B48" s="35" t="s">
        <v>71</v>
      </c>
      <c r="C48" s="19">
        <v>118.47</v>
      </c>
      <c r="D48" s="20">
        <v>7.62</v>
      </c>
      <c r="E48" s="20">
        <f t="shared" si="88"/>
        <v>902.7414</v>
      </c>
      <c r="F48" s="20">
        <f t="shared" si="79"/>
        <v>902.7414</v>
      </c>
      <c r="G48" s="20"/>
      <c r="H48" s="10">
        <v>60.45</v>
      </c>
      <c r="I48" s="20">
        <v>7.62</v>
      </c>
      <c r="J48" s="20">
        <f t="shared" si="89"/>
        <v>460.62900000000002</v>
      </c>
      <c r="K48" s="20">
        <f t="shared" si="80"/>
        <v>460.62900000000002</v>
      </c>
      <c r="L48" s="20"/>
      <c r="M48" s="10">
        <v>58.02</v>
      </c>
      <c r="N48" s="20">
        <v>7.98</v>
      </c>
      <c r="O48" s="20">
        <f t="shared" si="91"/>
        <v>462.99960000000004</v>
      </c>
      <c r="P48" s="20">
        <f t="shared" si="81"/>
        <v>462.99960000000004</v>
      </c>
      <c r="Q48" s="20"/>
      <c r="R48" s="20">
        <f t="shared" si="82"/>
        <v>118.47</v>
      </c>
      <c r="S48" s="10">
        <f t="shared" si="83"/>
        <v>923.62860000000001</v>
      </c>
      <c r="T48" s="10">
        <f t="shared" si="83"/>
        <v>923.62860000000001</v>
      </c>
      <c r="U48" s="10">
        <f t="shared" si="83"/>
        <v>0</v>
      </c>
      <c r="V48" s="10">
        <v>60.45</v>
      </c>
      <c r="W48" s="20">
        <v>7.98</v>
      </c>
      <c r="X48" s="20">
        <f t="shared" si="90"/>
        <v>482.39100000000008</v>
      </c>
      <c r="Y48" s="20">
        <f t="shared" si="84"/>
        <v>482.39100000000008</v>
      </c>
      <c r="Z48" s="20"/>
      <c r="AA48" s="10">
        <v>58.02</v>
      </c>
      <c r="AB48" s="20">
        <v>8.3000000000000007</v>
      </c>
      <c r="AC48" s="20">
        <f t="shared" si="92"/>
        <v>481.56600000000009</v>
      </c>
      <c r="AD48" s="20">
        <f t="shared" si="85"/>
        <v>481.56600000000009</v>
      </c>
      <c r="AE48" s="20"/>
      <c r="AF48" s="20">
        <f t="shared" si="86"/>
        <v>118.47</v>
      </c>
      <c r="AG48" s="10">
        <f t="shared" si="87"/>
        <v>963.95700000000011</v>
      </c>
      <c r="AH48" s="10">
        <f t="shared" si="87"/>
        <v>963.95700000000011</v>
      </c>
      <c r="AI48" s="10">
        <f t="shared" si="87"/>
        <v>0</v>
      </c>
    </row>
    <row r="49" spans="1:35" ht="31.2" x14ac:dyDescent="0.3">
      <c r="A49" s="17" t="s">
        <v>72</v>
      </c>
      <c r="B49" s="35" t="s">
        <v>73</v>
      </c>
      <c r="C49" s="19">
        <v>204.83999999999997</v>
      </c>
      <c r="D49" s="20">
        <v>7.62</v>
      </c>
      <c r="E49" s="20">
        <f t="shared" si="88"/>
        <v>1560.8807999999999</v>
      </c>
      <c r="F49" s="20">
        <f t="shared" si="79"/>
        <v>1560.8807999999999</v>
      </c>
      <c r="G49" s="20"/>
      <c r="H49" s="10">
        <v>103.49</v>
      </c>
      <c r="I49" s="20">
        <v>7.62</v>
      </c>
      <c r="J49" s="20">
        <f t="shared" si="89"/>
        <v>788.59379999999999</v>
      </c>
      <c r="K49" s="20">
        <f t="shared" si="80"/>
        <v>788.59379999999999</v>
      </c>
      <c r="L49" s="20"/>
      <c r="M49" s="10">
        <v>101.35</v>
      </c>
      <c r="N49" s="20">
        <v>7.98</v>
      </c>
      <c r="O49" s="20">
        <f t="shared" si="91"/>
        <v>808.77300000000002</v>
      </c>
      <c r="P49" s="20">
        <f t="shared" si="81"/>
        <v>808.77300000000002</v>
      </c>
      <c r="Q49" s="20"/>
      <c r="R49" s="20">
        <f t="shared" si="82"/>
        <v>204.83999999999997</v>
      </c>
      <c r="S49" s="10">
        <f t="shared" si="83"/>
        <v>1597.3668</v>
      </c>
      <c r="T49" s="10">
        <f t="shared" si="83"/>
        <v>1597.3668</v>
      </c>
      <c r="U49" s="10">
        <f t="shared" si="83"/>
        <v>0</v>
      </c>
      <c r="V49" s="10">
        <v>103.49</v>
      </c>
      <c r="W49" s="20">
        <v>7.98</v>
      </c>
      <c r="X49" s="20">
        <f t="shared" si="90"/>
        <v>825.85019999999997</v>
      </c>
      <c r="Y49" s="20">
        <f t="shared" si="84"/>
        <v>825.85019999999997</v>
      </c>
      <c r="Z49" s="20"/>
      <c r="AA49" s="10">
        <v>101.35</v>
      </c>
      <c r="AB49" s="20">
        <v>8.3000000000000007</v>
      </c>
      <c r="AC49" s="20">
        <f t="shared" si="92"/>
        <v>841.20500000000004</v>
      </c>
      <c r="AD49" s="20">
        <f t="shared" si="85"/>
        <v>841.20500000000004</v>
      </c>
      <c r="AE49" s="20"/>
      <c r="AF49" s="20">
        <f t="shared" si="86"/>
        <v>204.83999999999997</v>
      </c>
      <c r="AG49" s="10">
        <f t="shared" si="87"/>
        <v>1667.0552</v>
      </c>
      <c r="AH49" s="10">
        <f t="shared" si="87"/>
        <v>1667.0552</v>
      </c>
      <c r="AI49" s="10">
        <f t="shared" si="87"/>
        <v>0</v>
      </c>
    </row>
    <row r="50" spans="1:35" ht="31.2" x14ac:dyDescent="0.3">
      <c r="A50" s="17" t="s">
        <v>74</v>
      </c>
      <c r="B50" s="35" t="s">
        <v>75</v>
      </c>
      <c r="C50" s="19">
        <v>197.79000000000002</v>
      </c>
      <c r="D50" s="20">
        <v>7.62</v>
      </c>
      <c r="E50" s="20">
        <f t="shared" si="88"/>
        <v>1507.1598000000001</v>
      </c>
      <c r="F50" s="20">
        <f t="shared" si="79"/>
        <v>1507.1598000000001</v>
      </c>
      <c r="G50" s="20"/>
      <c r="H50" s="10">
        <v>99.12</v>
      </c>
      <c r="I50" s="20">
        <v>7.62</v>
      </c>
      <c r="J50" s="20">
        <f t="shared" si="89"/>
        <v>755.2944</v>
      </c>
      <c r="K50" s="20">
        <f t="shared" si="80"/>
        <v>755.2944</v>
      </c>
      <c r="L50" s="20"/>
      <c r="M50" s="10">
        <v>98.67</v>
      </c>
      <c r="N50" s="20">
        <v>7.98</v>
      </c>
      <c r="O50" s="20">
        <f t="shared" si="91"/>
        <v>787.38660000000004</v>
      </c>
      <c r="P50" s="20">
        <f t="shared" si="81"/>
        <v>787.38660000000004</v>
      </c>
      <c r="Q50" s="20"/>
      <c r="R50" s="20">
        <f t="shared" si="82"/>
        <v>197.79000000000002</v>
      </c>
      <c r="S50" s="10">
        <f t="shared" si="83"/>
        <v>1542.681</v>
      </c>
      <c r="T50" s="10">
        <f t="shared" si="83"/>
        <v>1542.681</v>
      </c>
      <c r="U50" s="10">
        <f t="shared" si="83"/>
        <v>0</v>
      </c>
      <c r="V50" s="10">
        <v>99.12</v>
      </c>
      <c r="W50" s="20">
        <v>7.98</v>
      </c>
      <c r="X50" s="20">
        <f t="shared" si="90"/>
        <v>790.97760000000005</v>
      </c>
      <c r="Y50" s="20">
        <f t="shared" si="84"/>
        <v>790.97760000000005</v>
      </c>
      <c r="Z50" s="20"/>
      <c r="AA50" s="10">
        <v>98.67</v>
      </c>
      <c r="AB50" s="20">
        <v>8.3000000000000007</v>
      </c>
      <c r="AC50" s="20">
        <f t="shared" si="92"/>
        <v>818.96100000000013</v>
      </c>
      <c r="AD50" s="20">
        <f t="shared" si="85"/>
        <v>818.96100000000013</v>
      </c>
      <c r="AE50" s="20"/>
      <c r="AF50" s="20">
        <f t="shared" si="86"/>
        <v>197.79000000000002</v>
      </c>
      <c r="AG50" s="10">
        <f t="shared" si="87"/>
        <v>1609.9386000000002</v>
      </c>
      <c r="AH50" s="10">
        <f t="shared" si="87"/>
        <v>1609.9386000000002</v>
      </c>
      <c r="AI50" s="10">
        <f t="shared" si="87"/>
        <v>0</v>
      </c>
    </row>
    <row r="51" spans="1:35" ht="31.2" x14ac:dyDescent="0.3">
      <c r="A51" s="17" t="s">
        <v>76</v>
      </c>
      <c r="B51" s="35" t="s">
        <v>77</v>
      </c>
      <c r="C51" s="19">
        <v>81.62</v>
      </c>
      <c r="D51" s="20">
        <v>7.62</v>
      </c>
      <c r="E51" s="20">
        <f t="shared" si="88"/>
        <v>621.94440000000009</v>
      </c>
      <c r="F51" s="20">
        <f t="shared" si="79"/>
        <v>621.94440000000009</v>
      </c>
      <c r="G51" s="20"/>
      <c r="H51" s="10">
        <v>41.39</v>
      </c>
      <c r="I51" s="20">
        <v>7.62</v>
      </c>
      <c r="J51" s="20">
        <f t="shared" si="89"/>
        <v>315.39179999999999</v>
      </c>
      <c r="K51" s="20">
        <f t="shared" si="80"/>
        <v>315.39179999999999</v>
      </c>
      <c r="L51" s="20"/>
      <c r="M51" s="10">
        <v>40.229999999999997</v>
      </c>
      <c r="N51" s="20">
        <v>7.98</v>
      </c>
      <c r="O51" s="20">
        <f t="shared" si="91"/>
        <v>321.03539999999998</v>
      </c>
      <c r="P51" s="20">
        <f t="shared" si="81"/>
        <v>321.03539999999998</v>
      </c>
      <c r="Q51" s="20"/>
      <c r="R51" s="20">
        <f t="shared" si="82"/>
        <v>81.62</v>
      </c>
      <c r="S51" s="10">
        <f t="shared" si="83"/>
        <v>636.42719999999997</v>
      </c>
      <c r="T51" s="10">
        <f t="shared" si="83"/>
        <v>636.42719999999997</v>
      </c>
      <c r="U51" s="10">
        <f t="shared" si="83"/>
        <v>0</v>
      </c>
      <c r="V51" s="10">
        <v>41.39</v>
      </c>
      <c r="W51" s="20">
        <v>7.98</v>
      </c>
      <c r="X51" s="20">
        <f t="shared" si="90"/>
        <v>330.29220000000004</v>
      </c>
      <c r="Y51" s="20">
        <f t="shared" si="84"/>
        <v>330.29220000000004</v>
      </c>
      <c r="Z51" s="20"/>
      <c r="AA51" s="10">
        <v>40.229999999999997</v>
      </c>
      <c r="AB51" s="20">
        <v>8.3000000000000007</v>
      </c>
      <c r="AC51" s="20">
        <f t="shared" si="92"/>
        <v>333.90899999999999</v>
      </c>
      <c r="AD51" s="20">
        <f t="shared" si="85"/>
        <v>333.90899999999999</v>
      </c>
      <c r="AE51" s="20"/>
      <c r="AF51" s="20">
        <f t="shared" si="86"/>
        <v>81.62</v>
      </c>
      <c r="AG51" s="10">
        <f t="shared" si="87"/>
        <v>664.20119999999997</v>
      </c>
      <c r="AH51" s="10">
        <f t="shared" si="87"/>
        <v>664.20119999999997</v>
      </c>
      <c r="AI51" s="10">
        <f t="shared" si="87"/>
        <v>0</v>
      </c>
    </row>
    <row r="52" spans="1:35" ht="31.2" x14ac:dyDescent="0.3">
      <c r="A52" s="17" t="s">
        <v>78</v>
      </c>
      <c r="B52" s="35" t="s">
        <v>79</v>
      </c>
      <c r="C52" s="19">
        <v>250.2</v>
      </c>
      <c r="D52" s="20">
        <v>7.62</v>
      </c>
      <c r="E52" s="20">
        <f t="shared" si="88"/>
        <v>1906.5239999999999</v>
      </c>
      <c r="F52" s="20">
        <f t="shared" si="79"/>
        <v>1906.5239999999999</v>
      </c>
      <c r="G52" s="20"/>
      <c r="H52" s="10">
        <v>131.44999999999999</v>
      </c>
      <c r="I52" s="20">
        <v>7.62</v>
      </c>
      <c r="J52" s="20">
        <f t="shared" si="89"/>
        <v>1001.6489999999999</v>
      </c>
      <c r="K52" s="20">
        <f t="shared" si="80"/>
        <v>1001.6489999999999</v>
      </c>
      <c r="L52" s="20"/>
      <c r="M52" s="10">
        <v>118.75</v>
      </c>
      <c r="N52" s="20">
        <v>7.98</v>
      </c>
      <c r="O52" s="20">
        <f t="shared" si="91"/>
        <v>947.625</v>
      </c>
      <c r="P52" s="20">
        <f t="shared" si="81"/>
        <v>947.625</v>
      </c>
      <c r="Q52" s="20"/>
      <c r="R52" s="20">
        <f t="shared" si="82"/>
        <v>250.2</v>
      </c>
      <c r="S52" s="10">
        <f t="shared" si="83"/>
        <v>1949.2739999999999</v>
      </c>
      <c r="T52" s="10">
        <f t="shared" si="83"/>
        <v>1949.2739999999999</v>
      </c>
      <c r="U52" s="10">
        <f t="shared" si="83"/>
        <v>0</v>
      </c>
      <c r="V52" s="10">
        <v>131.44999999999999</v>
      </c>
      <c r="W52" s="20">
        <v>7.98</v>
      </c>
      <c r="X52" s="20">
        <f t="shared" si="90"/>
        <v>1048.971</v>
      </c>
      <c r="Y52" s="20">
        <f t="shared" si="84"/>
        <v>1048.971</v>
      </c>
      <c r="Z52" s="20"/>
      <c r="AA52" s="10">
        <v>118.75</v>
      </c>
      <c r="AB52" s="20">
        <v>8.3000000000000007</v>
      </c>
      <c r="AC52" s="20">
        <f t="shared" si="92"/>
        <v>985.62500000000011</v>
      </c>
      <c r="AD52" s="20">
        <f t="shared" si="85"/>
        <v>985.62500000000011</v>
      </c>
      <c r="AE52" s="20"/>
      <c r="AF52" s="20">
        <f t="shared" si="86"/>
        <v>250.2</v>
      </c>
      <c r="AG52" s="10">
        <f t="shared" si="87"/>
        <v>2034.596</v>
      </c>
      <c r="AH52" s="10">
        <f t="shared" si="87"/>
        <v>2034.596</v>
      </c>
      <c r="AI52" s="10">
        <f t="shared" si="87"/>
        <v>0</v>
      </c>
    </row>
    <row r="53" spans="1:35" ht="31.2" x14ac:dyDescent="0.3">
      <c r="A53" s="17" t="s">
        <v>80</v>
      </c>
      <c r="B53" s="35" t="s">
        <v>81</v>
      </c>
      <c r="C53" s="19">
        <v>108.51</v>
      </c>
      <c r="D53" s="20">
        <v>7.62</v>
      </c>
      <c r="E53" s="20">
        <f t="shared" si="88"/>
        <v>826.84620000000007</v>
      </c>
      <c r="F53" s="20">
        <f t="shared" si="79"/>
        <v>826.84620000000007</v>
      </c>
      <c r="G53" s="20"/>
      <c r="H53" s="10">
        <v>54.92</v>
      </c>
      <c r="I53" s="20">
        <v>7.62</v>
      </c>
      <c r="J53" s="20">
        <f t="shared" si="89"/>
        <v>418.49040000000002</v>
      </c>
      <c r="K53" s="20">
        <f t="shared" si="80"/>
        <v>418.49040000000002</v>
      </c>
      <c r="L53" s="20"/>
      <c r="M53" s="10">
        <v>53.59</v>
      </c>
      <c r="N53" s="20">
        <v>7.98</v>
      </c>
      <c r="O53" s="20">
        <f t="shared" si="91"/>
        <v>427.64820000000003</v>
      </c>
      <c r="P53" s="20">
        <f t="shared" si="81"/>
        <v>427.64820000000003</v>
      </c>
      <c r="Q53" s="20"/>
      <c r="R53" s="20">
        <f t="shared" si="82"/>
        <v>108.51</v>
      </c>
      <c r="S53" s="10">
        <f t="shared" si="83"/>
        <v>846.1386</v>
      </c>
      <c r="T53" s="10">
        <f t="shared" si="83"/>
        <v>846.1386</v>
      </c>
      <c r="U53" s="10">
        <f t="shared" si="83"/>
        <v>0</v>
      </c>
      <c r="V53" s="10">
        <v>54.92</v>
      </c>
      <c r="W53" s="20">
        <v>7.98</v>
      </c>
      <c r="X53" s="20">
        <f t="shared" si="90"/>
        <v>438.26160000000004</v>
      </c>
      <c r="Y53" s="20">
        <f t="shared" si="84"/>
        <v>438.26160000000004</v>
      </c>
      <c r="Z53" s="20"/>
      <c r="AA53" s="10">
        <v>53.59</v>
      </c>
      <c r="AB53" s="20">
        <v>8.3000000000000007</v>
      </c>
      <c r="AC53" s="20">
        <f t="shared" si="92"/>
        <v>444.79700000000008</v>
      </c>
      <c r="AD53" s="20">
        <f t="shared" si="85"/>
        <v>444.79700000000008</v>
      </c>
      <c r="AE53" s="20"/>
      <c r="AF53" s="20">
        <f t="shared" si="86"/>
        <v>108.51</v>
      </c>
      <c r="AG53" s="10">
        <f t="shared" si="87"/>
        <v>883.05860000000007</v>
      </c>
      <c r="AH53" s="10">
        <f t="shared" si="87"/>
        <v>883.05860000000007</v>
      </c>
      <c r="AI53" s="10">
        <f t="shared" si="87"/>
        <v>0</v>
      </c>
    </row>
    <row r="54" spans="1:35" ht="31.2" x14ac:dyDescent="0.3">
      <c r="A54" s="17" t="s">
        <v>82</v>
      </c>
      <c r="B54" s="35" t="s">
        <v>83</v>
      </c>
      <c r="C54" s="19">
        <v>79.849999999999994</v>
      </c>
      <c r="D54" s="20">
        <v>7.62</v>
      </c>
      <c r="E54" s="20">
        <f t="shared" si="88"/>
        <v>608.45699999999999</v>
      </c>
      <c r="F54" s="20">
        <f t="shared" si="79"/>
        <v>608.45699999999999</v>
      </c>
      <c r="G54" s="20"/>
      <c r="H54" s="10">
        <v>36.94</v>
      </c>
      <c r="I54" s="20">
        <v>7.62</v>
      </c>
      <c r="J54" s="20">
        <f t="shared" si="89"/>
        <v>281.4828</v>
      </c>
      <c r="K54" s="20">
        <f t="shared" si="80"/>
        <v>281.4828</v>
      </c>
      <c r="L54" s="20"/>
      <c r="M54" s="10">
        <v>42.91</v>
      </c>
      <c r="N54" s="20">
        <v>7.98</v>
      </c>
      <c r="O54" s="20">
        <f t="shared" si="91"/>
        <v>342.42180000000002</v>
      </c>
      <c r="P54" s="20">
        <f t="shared" si="81"/>
        <v>342.42180000000002</v>
      </c>
      <c r="Q54" s="20"/>
      <c r="R54" s="20">
        <f t="shared" si="82"/>
        <v>79.849999999999994</v>
      </c>
      <c r="S54" s="10">
        <f t="shared" si="83"/>
        <v>623.90460000000007</v>
      </c>
      <c r="T54" s="10">
        <f t="shared" si="83"/>
        <v>623.90460000000007</v>
      </c>
      <c r="U54" s="10">
        <f t="shared" si="83"/>
        <v>0</v>
      </c>
      <c r="V54" s="10">
        <v>36.94</v>
      </c>
      <c r="W54" s="20">
        <v>7.98</v>
      </c>
      <c r="X54" s="20">
        <f t="shared" si="90"/>
        <v>294.78120000000001</v>
      </c>
      <c r="Y54" s="20">
        <f t="shared" si="84"/>
        <v>294.78120000000001</v>
      </c>
      <c r="Z54" s="20"/>
      <c r="AA54" s="10">
        <v>42.91</v>
      </c>
      <c r="AB54" s="20">
        <v>8.3000000000000007</v>
      </c>
      <c r="AC54" s="20">
        <f t="shared" si="92"/>
        <v>356.15300000000002</v>
      </c>
      <c r="AD54" s="20">
        <f t="shared" si="85"/>
        <v>356.15300000000002</v>
      </c>
      <c r="AE54" s="20"/>
      <c r="AF54" s="20">
        <f t="shared" si="86"/>
        <v>79.849999999999994</v>
      </c>
      <c r="AG54" s="10">
        <f t="shared" si="87"/>
        <v>650.93420000000003</v>
      </c>
      <c r="AH54" s="10">
        <f t="shared" si="87"/>
        <v>650.93420000000003</v>
      </c>
      <c r="AI54" s="10">
        <f t="shared" si="87"/>
        <v>0</v>
      </c>
    </row>
    <row r="55" spans="1:35" ht="31.2" x14ac:dyDescent="0.3">
      <c r="A55" s="17" t="s">
        <v>84</v>
      </c>
      <c r="B55" s="35" t="s">
        <v>85</v>
      </c>
      <c r="C55" s="19">
        <v>38.620000000000005</v>
      </c>
      <c r="D55" s="20">
        <v>7.62</v>
      </c>
      <c r="E55" s="20">
        <f t="shared" si="88"/>
        <v>294.28440000000006</v>
      </c>
      <c r="F55" s="20">
        <f t="shared" si="79"/>
        <v>294.28440000000006</v>
      </c>
      <c r="G55" s="20"/>
      <c r="H55" s="10">
        <v>21.6</v>
      </c>
      <c r="I55" s="20">
        <v>7.62</v>
      </c>
      <c r="J55" s="20">
        <f t="shared" si="89"/>
        <v>164.59200000000001</v>
      </c>
      <c r="K55" s="20">
        <f t="shared" si="80"/>
        <v>164.59200000000001</v>
      </c>
      <c r="L55" s="20"/>
      <c r="M55" s="10">
        <v>17.02</v>
      </c>
      <c r="N55" s="20">
        <v>7.98</v>
      </c>
      <c r="O55" s="20">
        <f t="shared" si="91"/>
        <v>135.81960000000001</v>
      </c>
      <c r="P55" s="20">
        <f t="shared" si="81"/>
        <v>135.81960000000001</v>
      </c>
      <c r="Q55" s="20"/>
      <c r="R55" s="20">
        <f t="shared" si="82"/>
        <v>38.620000000000005</v>
      </c>
      <c r="S55" s="10">
        <f t="shared" si="83"/>
        <v>300.41160000000002</v>
      </c>
      <c r="T55" s="10">
        <f t="shared" si="83"/>
        <v>300.41160000000002</v>
      </c>
      <c r="U55" s="10">
        <f t="shared" si="83"/>
        <v>0</v>
      </c>
      <c r="V55" s="10">
        <v>21.6</v>
      </c>
      <c r="W55" s="20">
        <v>7.98</v>
      </c>
      <c r="X55" s="20">
        <f t="shared" si="90"/>
        <v>172.36800000000002</v>
      </c>
      <c r="Y55" s="20">
        <f t="shared" si="84"/>
        <v>172.36800000000002</v>
      </c>
      <c r="Z55" s="20"/>
      <c r="AA55" s="10">
        <v>17.02</v>
      </c>
      <c r="AB55" s="20">
        <v>8.3000000000000007</v>
      </c>
      <c r="AC55" s="20">
        <f t="shared" si="92"/>
        <v>141.26600000000002</v>
      </c>
      <c r="AD55" s="20">
        <f t="shared" si="85"/>
        <v>141.26600000000002</v>
      </c>
      <c r="AE55" s="20"/>
      <c r="AF55" s="20">
        <f t="shared" si="86"/>
        <v>38.620000000000005</v>
      </c>
      <c r="AG55" s="10">
        <f t="shared" si="87"/>
        <v>313.63400000000001</v>
      </c>
      <c r="AH55" s="10">
        <f t="shared" si="87"/>
        <v>313.63400000000001</v>
      </c>
      <c r="AI55" s="10">
        <f t="shared" si="87"/>
        <v>0</v>
      </c>
    </row>
    <row r="56" spans="1:35" ht="31.2" x14ac:dyDescent="0.3">
      <c r="A56" s="17" t="s">
        <v>86</v>
      </c>
      <c r="B56" s="35" t="s">
        <v>87</v>
      </c>
      <c r="C56" s="19">
        <v>109.09</v>
      </c>
      <c r="D56" s="20">
        <v>7.62</v>
      </c>
      <c r="E56" s="20">
        <f t="shared" si="88"/>
        <v>831.26580000000001</v>
      </c>
      <c r="F56" s="20">
        <f t="shared" si="79"/>
        <v>831.26580000000001</v>
      </c>
      <c r="G56" s="20"/>
      <c r="H56" s="10">
        <v>55.99</v>
      </c>
      <c r="I56" s="20">
        <v>7.62</v>
      </c>
      <c r="J56" s="20">
        <f t="shared" si="89"/>
        <v>426.6438</v>
      </c>
      <c r="K56" s="20">
        <f t="shared" si="80"/>
        <v>426.6438</v>
      </c>
      <c r="L56" s="20"/>
      <c r="M56" s="10">
        <v>53.1</v>
      </c>
      <c r="N56" s="20">
        <v>7.98</v>
      </c>
      <c r="O56" s="20">
        <f t="shared" si="91"/>
        <v>423.73800000000006</v>
      </c>
      <c r="P56" s="20">
        <f t="shared" si="81"/>
        <v>423.73800000000006</v>
      </c>
      <c r="Q56" s="20"/>
      <c r="R56" s="20">
        <f t="shared" si="82"/>
        <v>109.09</v>
      </c>
      <c r="S56" s="10">
        <f t="shared" si="83"/>
        <v>850.38180000000011</v>
      </c>
      <c r="T56" s="10">
        <f t="shared" si="83"/>
        <v>850.38180000000011</v>
      </c>
      <c r="U56" s="10">
        <f t="shared" si="83"/>
        <v>0</v>
      </c>
      <c r="V56" s="10">
        <v>55.99</v>
      </c>
      <c r="W56" s="20">
        <v>7.98</v>
      </c>
      <c r="X56" s="20">
        <f t="shared" si="90"/>
        <v>446.80020000000002</v>
      </c>
      <c r="Y56" s="20">
        <f t="shared" si="84"/>
        <v>446.80020000000002</v>
      </c>
      <c r="Z56" s="20"/>
      <c r="AA56" s="10">
        <v>53.1</v>
      </c>
      <c r="AB56" s="20">
        <v>8.3000000000000007</v>
      </c>
      <c r="AC56" s="20">
        <f t="shared" si="92"/>
        <v>440.73000000000008</v>
      </c>
      <c r="AD56" s="20">
        <f t="shared" si="85"/>
        <v>440.73000000000008</v>
      </c>
      <c r="AE56" s="20"/>
      <c r="AF56" s="20">
        <f t="shared" si="86"/>
        <v>109.09</v>
      </c>
      <c r="AG56" s="10">
        <f t="shared" si="87"/>
        <v>887.53020000000015</v>
      </c>
      <c r="AH56" s="10">
        <f t="shared" si="87"/>
        <v>887.53020000000015</v>
      </c>
      <c r="AI56" s="10">
        <f t="shared" si="87"/>
        <v>0</v>
      </c>
    </row>
    <row r="57" spans="1:35" ht="31.2" x14ac:dyDescent="0.3">
      <c r="A57" s="17" t="s">
        <v>88</v>
      </c>
      <c r="B57" s="35" t="s">
        <v>89</v>
      </c>
      <c r="C57" s="19">
        <v>162.22999999999999</v>
      </c>
      <c r="D57" s="20">
        <v>7.62</v>
      </c>
      <c r="E57" s="20">
        <f t="shared" si="88"/>
        <v>1236.1925999999999</v>
      </c>
      <c r="F57" s="20">
        <f t="shared" si="79"/>
        <v>1236.1925999999999</v>
      </c>
      <c r="G57" s="20"/>
      <c r="H57" s="10">
        <v>83.82</v>
      </c>
      <c r="I57" s="20">
        <v>7.62</v>
      </c>
      <c r="J57" s="20">
        <f t="shared" si="89"/>
        <v>638.70839999999998</v>
      </c>
      <c r="K57" s="20">
        <f t="shared" si="80"/>
        <v>638.70839999999998</v>
      </c>
      <c r="L57" s="20"/>
      <c r="M57" s="10">
        <v>78.41</v>
      </c>
      <c r="N57" s="20">
        <v>7.98</v>
      </c>
      <c r="O57" s="20">
        <f t="shared" si="91"/>
        <v>625.71180000000004</v>
      </c>
      <c r="P57" s="20">
        <f t="shared" si="81"/>
        <v>625.71180000000004</v>
      </c>
      <c r="Q57" s="20"/>
      <c r="R57" s="20">
        <f t="shared" si="82"/>
        <v>162.22999999999999</v>
      </c>
      <c r="S57" s="10">
        <f t="shared" si="83"/>
        <v>1264.4202</v>
      </c>
      <c r="T57" s="10">
        <f t="shared" si="83"/>
        <v>1264.4202</v>
      </c>
      <c r="U57" s="10">
        <f t="shared" si="83"/>
        <v>0</v>
      </c>
      <c r="V57" s="10">
        <v>83.82</v>
      </c>
      <c r="W57" s="20">
        <v>7.98</v>
      </c>
      <c r="X57" s="20">
        <f t="shared" si="90"/>
        <v>668.8836</v>
      </c>
      <c r="Y57" s="20">
        <f t="shared" si="84"/>
        <v>668.8836</v>
      </c>
      <c r="Z57" s="20"/>
      <c r="AA57" s="10">
        <v>78.41</v>
      </c>
      <c r="AB57" s="20">
        <v>8.3000000000000007</v>
      </c>
      <c r="AC57" s="20">
        <f t="shared" si="92"/>
        <v>650.803</v>
      </c>
      <c r="AD57" s="20">
        <f t="shared" si="85"/>
        <v>650.803</v>
      </c>
      <c r="AE57" s="20"/>
      <c r="AF57" s="20">
        <f t="shared" si="86"/>
        <v>162.22999999999999</v>
      </c>
      <c r="AG57" s="10">
        <f t="shared" si="87"/>
        <v>1319.6866</v>
      </c>
      <c r="AH57" s="10">
        <f t="shared" si="87"/>
        <v>1319.6866</v>
      </c>
      <c r="AI57" s="10">
        <f t="shared" si="87"/>
        <v>0</v>
      </c>
    </row>
    <row r="58" spans="1:35" ht="31.2" x14ac:dyDescent="0.3">
      <c r="A58" s="17" t="s">
        <v>90</v>
      </c>
      <c r="B58" s="35" t="s">
        <v>91</v>
      </c>
      <c r="C58" s="19">
        <v>228.47</v>
      </c>
      <c r="D58" s="20">
        <v>7.62</v>
      </c>
      <c r="E58" s="20">
        <f t="shared" si="88"/>
        <v>1740.9413999999999</v>
      </c>
      <c r="F58" s="20">
        <f t="shared" si="79"/>
        <v>1740.9413999999999</v>
      </c>
      <c r="G58" s="20"/>
      <c r="H58" s="10">
        <v>119.45</v>
      </c>
      <c r="I58" s="20">
        <v>7.62</v>
      </c>
      <c r="J58" s="20">
        <f t="shared" si="89"/>
        <v>910.20900000000006</v>
      </c>
      <c r="K58" s="20">
        <f t="shared" si="80"/>
        <v>910.20900000000006</v>
      </c>
      <c r="L58" s="20"/>
      <c r="M58" s="10">
        <v>109.02</v>
      </c>
      <c r="N58" s="20">
        <v>7.98</v>
      </c>
      <c r="O58" s="20">
        <f t="shared" si="91"/>
        <v>869.9796</v>
      </c>
      <c r="P58" s="20">
        <f t="shared" si="81"/>
        <v>869.9796</v>
      </c>
      <c r="Q58" s="20"/>
      <c r="R58" s="20">
        <f t="shared" si="82"/>
        <v>228.47</v>
      </c>
      <c r="S58" s="10">
        <f t="shared" si="83"/>
        <v>1780.1886</v>
      </c>
      <c r="T58" s="10">
        <f t="shared" si="83"/>
        <v>1780.1886</v>
      </c>
      <c r="U58" s="10">
        <f t="shared" si="83"/>
        <v>0</v>
      </c>
      <c r="V58" s="10">
        <v>119.45</v>
      </c>
      <c r="W58" s="20">
        <v>7.98</v>
      </c>
      <c r="X58" s="20">
        <f t="shared" si="90"/>
        <v>953.21100000000013</v>
      </c>
      <c r="Y58" s="20">
        <f t="shared" si="84"/>
        <v>953.21100000000013</v>
      </c>
      <c r="Z58" s="20"/>
      <c r="AA58" s="10">
        <v>109.02</v>
      </c>
      <c r="AB58" s="20">
        <v>8.3000000000000007</v>
      </c>
      <c r="AC58" s="20">
        <f t="shared" si="92"/>
        <v>904.8660000000001</v>
      </c>
      <c r="AD58" s="20">
        <f t="shared" si="85"/>
        <v>904.8660000000001</v>
      </c>
      <c r="AE58" s="20"/>
      <c r="AF58" s="20">
        <f t="shared" si="86"/>
        <v>228.47</v>
      </c>
      <c r="AG58" s="10">
        <f t="shared" si="87"/>
        <v>1858.0770000000002</v>
      </c>
      <c r="AH58" s="10">
        <f t="shared" si="87"/>
        <v>1858.0770000000002</v>
      </c>
      <c r="AI58" s="10">
        <f t="shared" si="87"/>
        <v>0</v>
      </c>
    </row>
    <row r="59" spans="1:35" ht="31.2" x14ac:dyDescent="0.3">
      <c r="A59" s="17" t="s">
        <v>92</v>
      </c>
      <c r="B59" s="35" t="s">
        <v>93</v>
      </c>
      <c r="C59" s="19">
        <v>171.91000000000003</v>
      </c>
      <c r="D59" s="20">
        <v>7.62</v>
      </c>
      <c r="E59" s="20">
        <f t="shared" si="88"/>
        <v>1309.9542000000001</v>
      </c>
      <c r="F59" s="20">
        <f t="shared" si="79"/>
        <v>1309.9542000000001</v>
      </c>
      <c r="G59" s="20"/>
      <c r="H59" s="10">
        <v>92.29</v>
      </c>
      <c r="I59" s="20">
        <v>7.62</v>
      </c>
      <c r="J59" s="20">
        <f t="shared" si="89"/>
        <v>703.24980000000005</v>
      </c>
      <c r="K59" s="20">
        <f t="shared" si="80"/>
        <v>703.24980000000005</v>
      </c>
      <c r="L59" s="20"/>
      <c r="M59" s="10">
        <v>79.62</v>
      </c>
      <c r="N59" s="20">
        <v>7.98</v>
      </c>
      <c r="O59" s="20">
        <f t="shared" si="91"/>
        <v>635.36760000000004</v>
      </c>
      <c r="P59" s="20">
        <f t="shared" si="81"/>
        <v>635.36760000000004</v>
      </c>
      <c r="Q59" s="20"/>
      <c r="R59" s="20">
        <f t="shared" si="82"/>
        <v>171.91000000000003</v>
      </c>
      <c r="S59" s="10">
        <f t="shared" si="83"/>
        <v>1338.6174000000001</v>
      </c>
      <c r="T59" s="10">
        <f t="shared" si="83"/>
        <v>1338.6174000000001</v>
      </c>
      <c r="U59" s="10">
        <f t="shared" si="83"/>
        <v>0</v>
      </c>
      <c r="V59" s="10">
        <v>92.29</v>
      </c>
      <c r="W59" s="20">
        <v>7.98</v>
      </c>
      <c r="X59" s="20">
        <f t="shared" si="90"/>
        <v>736.47420000000011</v>
      </c>
      <c r="Y59" s="20">
        <f t="shared" si="84"/>
        <v>736.47420000000011</v>
      </c>
      <c r="Z59" s="20"/>
      <c r="AA59" s="10">
        <v>79.62</v>
      </c>
      <c r="AB59" s="20">
        <v>8.3000000000000007</v>
      </c>
      <c r="AC59" s="20">
        <f t="shared" si="92"/>
        <v>660.84600000000012</v>
      </c>
      <c r="AD59" s="20">
        <f t="shared" si="85"/>
        <v>660.84600000000012</v>
      </c>
      <c r="AE59" s="20"/>
      <c r="AF59" s="20">
        <f t="shared" si="86"/>
        <v>171.91000000000003</v>
      </c>
      <c r="AG59" s="10">
        <f t="shared" si="87"/>
        <v>1397.3202000000001</v>
      </c>
      <c r="AH59" s="10">
        <f t="shared" si="87"/>
        <v>1397.3202000000001</v>
      </c>
      <c r="AI59" s="10">
        <f t="shared" si="87"/>
        <v>0</v>
      </c>
    </row>
    <row r="60" spans="1:35" ht="31.2" x14ac:dyDescent="0.3">
      <c r="A60" s="17" t="s">
        <v>94</v>
      </c>
      <c r="B60" s="35" t="s">
        <v>95</v>
      </c>
      <c r="C60" s="19">
        <v>445.03999999999996</v>
      </c>
      <c r="D60" s="20">
        <v>7.62</v>
      </c>
      <c r="E60" s="20">
        <f t="shared" si="88"/>
        <v>3391.2048</v>
      </c>
      <c r="F60" s="20">
        <f t="shared" si="79"/>
        <v>3391.2048</v>
      </c>
      <c r="G60" s="20"/>
      <c r="H60" s="10">
        <v>234.03</v>
      </c>
      <c r="I60" s="20">
        <v>7.62</v>
      </c>
      <c r="J60" s="20">
        <f t="shared" si="89"/>
        <v>1783.3086000000001</v>
      </c>
      <c r="K60" s="20">
        <f t="shared" si="80"/>
        <v>1783.3086000000001</v>
      </c>
      <c r="L60" s="20"/>
      <c r="M60" s="10">
        <v>211.01</v>
      </c>
      <c r="N60" s="20">
        <v>7.98</v>
      </c>
      <c r="O60" s="20">
        <f t="shared" si="91"/>
        <v>1683.8598</v>
      </c>
      <c r="P60" s="20">
        <f t="shared" si="81"/>
        <v>1683.8598</v>
      </c>
      <c r="Q60" s="20"/>
      <c r="R60" s="20">
        <f t="shared" si="82"/>
        <v>445.03999999999996</v>
      </c>
      <c r="S60" s="10">
        <f t="shared" si="83"/>
        <v>3467.1684</v>
      </c>
      <c r="T60" s="10">
        <f t="shared" si="83"/>
        <v>3467.1684</v>
      </c>
      <c r="U60" s="10">
        <f t="shared" si="83"/>
        <v>0</v>
      </c>
      <c r="V60" s="10">
        <v>234.03</v>
      </c>
      <c r="W60" s="20">
        <v>7.98</v>
      </c>
      <c r="X60" s="20">
        <f t="shared" si="90"/>
        <v>1867.5594000000001</v>
      </c>
      <c r="Y60" s="20">
        <f t="shared" si="84"/>
        <v>1867.5594000000001</v>
      </c>
      <c r="Z60" s="20"/>
      <c r="AA60" s="10">
        <v>211.01</v>
      </c>
      <c r="AB60" s="20">
        <v>8.3000000000000007</v>
      </c>
      <c r="AC60" s="20">
        <f t="shared" si="92"/>
        <v>1751.383</v>
      </c>
      <c r="AD60" s="20">
        <f t="shared" si="85"/>
        <v>1751.383</v>
      </c>
      <c r="AE60" s="20"/>
      <c r="AF60" s="20">
        <f t="shared" si="86"/>
        <v>445.03999999999996</v>
      </c>
      <c r="AG60" s="10">
        <f t="shared" si="87"/>
        <v>3618.9423999999999</v>
      </c>
      <c r="AH60" s="10">
        <f t="shared" si="87"/>
        <v>3618.9423999999999</v>
      </c>
      <c r="AI60" s="10">
        <f t="shared" si="87"/>
        <v>0</v>
      </c>
    </row>
    <row r="61" spans="1:35" ht="31.2" x14ac:dyDescent="0.3">
      <c r="A61" s="17" t="s">
        <v>96</v>
      </c>
      <c r="B61" s="35" t="s">
        <v>97</v>
      </c>
      <c r="C61" s="19">
        <v>99.38</v>
      </c>
      <c r="D61" s="20">
        <v>7.62</v>
      </c>
      <c r="E61" s="20">
        <f t="shared" si="88"/>
        <v>757.27559999999994</v>
      </c>
      <c r="F61" s="20">
        <f t="shared" si="79"/>
        <v>757.27559999999994</v>
      </c>
      <c r="G61" s="20"/>
      <c r="H61" s="10">
        <v>51.93</v>
      </c>
      <c r="I61" s="20">
        <v>7.62</v>
      </c>
      <c r="J61" s="20">
        <f t="shared" si="89"/>
        <v>395.70659999999998</v>
      </c>
      <c r="K61" s="20">
        <f t="shared" si="80"/>
        <v>395.70659999999998</v>
      </c>
      <c r="L61" s="20"/>
      <c r="M61" s="10">
        <v>47.45</v>
      </c>
      <c r="N61" s="20">
        <v>7.98</v>
      </c>
      <c r="O61" s="20">
        <f t="shared" si="91"/>
        <v>378.65100000000007</v>
      </c>
      <c r="P61" s="20">
        <f t="shared" si="81"/>
        <v>378.65100000000007</v>
      </c>
      <c r="Q61" s="20"/>
      <c r="R61" s="20">
        <f t="shared" si="82"/>
        <v>99.38</v>
      </c>
      <c r="S61" s="10">
        <f t="shared" si="83"/>
        <v>774.35760000000005</v>
      </c>
      <c r="T61" s="10">
        <f t="shared" si="83"/>
        <v>774.35760000000005</v>
      </c>
      <c r="U61" s="10">
        <f t="shared" si="83"/>
        <v>0</v>
      </c>
      <c r="V61" s="10">
        <v>51.93</v>
      </c>
      <c r="W61" s="20">
        <v>7.98</v>
      </c>
      <c r="X61" s="20">
        <f t="shared" si="90"/>
        <v>414.40140000000002</v>
      </c>
      <c r="Y61" s="20">
        <f t="shared" si="84"/>
        <v>414.40140000000002</v>
      </c>
      <c r="Z61" s="20"/>
      <c r="AA61" s="10">
        <v>47.45</v>
      </c>
      <c r="AB61" s="20">
        <v>8.3000000000000007</v>
      </c>
      <c r="AC61" s="20">
        <f t="shared" si="92"/>
        <v>393.83500000000004</v>
      </c>
      <c r="AD61" s="20">
        <f t="shared" si="85"/>
        <v>393.83500000000004</v>
      </c>
      <c r="AE61" s="20"/>
      <c r="AF61" s="20">
        <f t="shared" si="86"/>
        <v>99.38</v>
      </c>
      <c r="AG61" s="10">
        <f t="shared" si="87"/>
        <v>808.2364</v>
      </c>
      <c r="AH61" s="10">
        <f t="shared" si="87"/>
        <v>808.2364</v>
      </c>
      <c r="AI61" s="10">
        <f t="shared" si="87"/>
        <v>0</v>
      </c>
    </row>
    <row r="62" spans="1:35" ht="31.2" x14ac:dyDescent="0.3">
      <c r="A62" s="17" t="s">
        <v>98</v>
      </c>
      <c r="B62" s="35" t="s">
        <v>99</v>
      </c>
      <c r="C62" s="19">
        <v>71.239999999999995</v>
      </c>
      <c r="D62" s="20">
        <v>7.62</v>
      </c>
      <c r="E62" s="20">
        <f t="shared" si="88"/>
        <v>542.84879999999998</v>
      </c>
      <c r="F62" s="20">
        <f t="shared" si="79"/>
        <v>542.84879999999998</v>
      </c>
      <c r="G62" s="20"/>
      <c r="H62" s="10">
        <v>41.12</v>
      </c>
      <c r="I62" s="20">
        <v>7.62</v>
      </c>
      <c r="J62" s="20">
        <f t="shared" si="89"/>
        <v>313.33439999999996</v>
      </c>
      <c r="K62" s="20">
        <f t="shared" si="80"/>
        <v>313.33439999999996</v>
      </c>
      <c r="L62" s="20"/>
      <c r="M62" s="10">
        <v>30.12</v>
      </c>
      <c r="N62" s="20">
        <v>7.98</v>
      </c>
      <c r="O62" s="20">
        <f t="shared" si="91"/>
        <v>240.35760000000002</v>
      </c>
      <c r="P62" s="20">
        <f t="shared" si="81"/>
        <v>240.35760000000002</v>
      </c>
      <c r="Q62" s="20"/>
      <c r="R62" s="20">
        <f t="shared" si="82"/>
        <v>71.239999999999995</v>
      </c>
      <c r="S62" s="10">
        <f t="shared" si="83"/>
        <v>553.69200000000001</v>
      </c>
      <c r="T62" s="10">
        <f t="shared" si="83"/>
        <v>553.69200000000001</v>
      </c>
      <c r="U62" s="10">
        <f t="shared" si="83"/>
        <v>0</v>
      </c>
      <c r="V62" s="10">
        <v>41.12</v>
      </c>
      <c r="W62" s="20">
        <v>7.98</v>
      </c>
      <c r="X62" s="20">
        <f t="shared" si="90"/>
        <v>328.13760000000002</v>
      </c>
      <c r="Y62" s="20">
        <f t="shared" si="84"/>
        <v>328.13760000000002</v>
      </c>
      <c r="Z62" s="20"/>
      <c r="AA62" s="10">
        <v>30.12</v>
      </c>
      <c r="AB62" s="20">
        <v>8.3000000000000007</v>
      </c>
      <c r="AC62" s="20">
        <f t="shared" si="92"/>
        <v>249.99600000000004</v>
      </c>
      <c r="AD62" s="20">
        <f t="shared" si="85"/>
        <v>249.99600000000004</v>
      </c>
      <c r="AE62" s="20"/>
      <c r="AF62" s="20">
        <f t="shared" si="86"/>
        <v>71.239999999999995</v>
      </c>
      <c r="AG62" s="10">
        <f t="shared" si="87"/>
        <v>578.13360000000011</v>
      </c>
      <c r="AH62" s="10">
        <f t="shared" si="87"/>
        <v>578.13360000000011</v>
      </c>
      <c r="AI62" s="10">
        <f t="shared" si="87"/>
        <v>0</v>
      </c>
    </row>
    <row r="63" spans="1:35" ht="31.2" x14ac:dyDescent="0.3">
      <c r="A63" s="17" t="s">
        <v>100</v>
      </c>
      <c r="B63" s="36" t="s">
        <v>101</v>
      </c>
      <c r="C63" s="19">
        <v>657.52</v>
      </c>
      <c r="D63" s="20">
        <v>7.62</v>
      </c>
      <c r="E63" s="20">
        <f t="shared" si="88"/>
        <v>5010.3023999999996</v>
      </c>
      <c r="F63" s="20">
        <f t="shared" si="79"/>
        <v>5010.3023999999996</v>
      </c>
      <c r="G63" s="20"/>
      <c r="H63" s="10">
        <v>313.19</v>
      </c>
      <c r="I63" s="20">
        <v>7.62</v>
      </c>
      <c r="J63" s="20">
        <f t="shared" si="89"/>
        <v>2386.5077999999999</v>
      </c>
      <c r="K63" s="20">
        <f t="shared" si="80"/>
        <v>2386.5077999999999</v>
      </c>
      <c r="L63" s="20"/>
      <c r="M63" s="10">
        <v>344.33</v>
      </c>
      <c r="N63" s="20">
        <v>7.98</v>
      </c>
      <c r="O63" s="20">
        <f t="shared" si="91"/>
        <v>2747.7534000000001</v>
      </c>
      <c r="P63" s="20">
        <f t="shared" si="81"/>
        <v>2747.7534000000001</v>
      </c>
      <c r="Q63" s="20"/>
      <c r="R63" s="20">
        <f t="shared" si="82"/>
        <v>657.52</v>
      </c>
      <c r="S63" s="10">
        <f t="shared" si="83"/>
        <v>5134.2611999999999</v>
      </c>
      <c r="T63" s="10">
        <f t="shared" si="83"/>
        <v>5134.2611999999999</v>
      </c>
      <c r="U63" s="10">
        <f t="shared" si="83"/>
        <v>0</v>
      </c>
      <c r="V63" s="10">
        <v>313.19</v>
      </c>
      <c r="W63" s="20">
        <v>7.98</v>
      </c>
      <c r="X63" s="20">
        <f t="shared" si="90"/>
        <v>2499.2562000000003</v>
      </c>
      <c r="Y63" s="20">
        <f t="shared" si="84"/>
        <v>2499.2562000000003</v>
      </c>
      <c r="Z63" s="20"/>
      <c r="AA63" s="10">
        <v>344.33</v>
      </c>
      <c r="AB63" s="20">
        <v>8.3000000000000007</v>
      </c>
      <c r="AC63" s="20">
        <f t="shared" si="92"/>
        <v>2857.9390000000003</v>
      </c>
      <c r="AD63" s="20">
        <f t="shared" si="85"/>
        <v>2857.9390000000003</v>
      </c>
      <c r="AE63" s="20"/>
      <c r="AF63" s="20">
        <f t="shared" si="86"/>
        <v>657.52</v>
      </c>
      <c r="AG63" s="10">
        <f t="shared" si="87"/>
        <v>5357.1952000000001</v>
      </c>
      <c r="AH63" s="10">
        <f t="shared" si="87"/>
        <v>5357.1952000000001</v>
      </c>
      <c r="AI63" s="10">
        <f t="shared" si="87"/>
        <v>0</v>
      </c>
    </row>
    <row r="64" spans="1:35" s="15" customFormat="1" x14ac:dyDescent="0.3">
      <c r="A64" s="12" t="s">
        <v>102</v>
      </c>
      <c r="B64" s="32" t="s">
        <v>103</v>
      </c>
      <c r="C64" s="23">
        <f t="shared" ref="C64:AI64" si="93">SUM(C65:C85)</f>
        <v>2759.3729999999996</v>
      </c>
      <c r="D64" s="23"/>
      <c r="E64" s="23">
        <f t="shared" si="93"/>
        <v>21026.422260000003</v>
      </c>
      <c r="F64" s="23">
        <f t="shared" si="93"/>
        <v>20875.691040000002</v>
      </c>
      <c r="G64" s="23">
        <f t="shared" si="93"/>
        <v>150.73122000000001</v>
      </c>
      <c r="H64" s="23">
        <f t="shared" si="93"/>
        <v>1712.825</v>
      </c>
      <c r="I64" s="23"/>
      <c r="J64" s="23">
        <f t="shared" si="93"/>
        <v>13051.726500000001</v>
      </c>
      <c r="K64" s="23">
        <f t="shared" si="93"/>
        <v>12980.236650600002</v>
      </c>
      <c r="L64" s="23">
        <f t="shared" si="93"/>
        <v>71.489849399999997</v>
      </c>
      <c r="M64" s="23">
        <f t="shared" si="93"/>
        <v>1361.7180000000001</v>
      </c>
      <c r="N64" s="23"/>
      <c r="O64" s="23">
        <f t="shared" si="93"/>
        <v>10866.50964</v>
      </c>
      <c r="P64" s="23">
        <f t="shared" si="93"/>
        <v>10783.533839399999</v>
      </c>
      <c r="Q64" s="23">
        <f t="shared" si="93"/>
        <v>82.975800599999999</v>
      </c>
      <c r="R64" s="23">
        <f t="shared" si="93"/>
        <v>3074.5429999999997</v>
      </c>
      <c r="S64" s="23">
        <f t="shared" si="93"/>
        <v>23918.236139999997</v>
      </c>
      <c r="T64" s="23">
        <f t="shared" si="93"/>
        <v>23763.770489999999</v>
      </c>
      <c r="U64" s="23">
        <f t="shared" si="93"/>
        <v>154.46564999999998</v>
      </c>
      <c r="V64" s="23">
        <f t="shared" si="93"/>
        <v>1712.825</v>
      </c>
      <c r="W64" s="23"/>
      <c r="X64" s="23">
        <f t="shared" si="93"/>
        <v>13668.343499999999</v>
      </c>
      <c r="Y64" s="23">
        <f t="shared" si="93"/>
        <v>13593.476177399998</v>
      </c>
      <c r="Z64" s="23">
        <f t="shared" si="93"/>
        <v>74.867322600000008</v>
      </c>
      <c r="AA64" s="23">
        <f t="shared" si="93"/>
        <v>1361.7180000000001</v>
      </c>
      <c r="AB64" s="23"/>
      <c r="AC64" s="23">
        <f t="shared" si="93"/>
        <v>11302.259400000001</v>
      </c>
      <c r="AD64" s="23">
        <f t="shared" si="93"/>
        <v>11215.956249000001</v>
      </c>
      <c r="AE64" s="23">
        <f t="shared" si="93"/>
        <v>86.303151</v>
      </c>
      <c r="AF64" s="23">
        <f t="shared" si="93"/>
        <v>3074.5429999999997</v>
      </c>
      <c r="AG64" s="23">
        <f t="shared" si="93"/>
        <v>24970.602900000002</v>
      </c>
      <c r="AH64" s="23">
        <f t="shared" si="93"/>
        <v>24809.432426399999</v>
      </c>
      <c r="AI64" s="23">
        <f t="shared" si="93"/>
        <v>161.17047360000001</v>
      </c>
    </row>
    <row r="65" spans="1:35" ht="31.2" x14ac:dyDescent="0.3">
      <c r="A65" s="17" t="s">
        <v>104</v>
      </c>
      <c r="B65" s="36" t="s">
        <v>105</v>
      </c>
      <c r="C65" s="19">
        <v>163.74</v>
      </c>
      <c r="D65" s="20">
        <v>7.62</v>
      </c>
      <c r="E65" s="20">
        <f>C65*D65</f>
        <v>1247.6988000000001</v>
      </c>
      <c r="F65" s="20">
        <f>E65-G65</f>
        <v>1247.6988000000001</v>
      </c>
      <c r="G65" s="20"/>
      <c r="H65" s="10">
        <v>102.85</v>
      </c>
      <c r="I65" s="20">
        <v>7.62</v>
      </c>
      <c r="J65" s="20">
        <f>H65*I65</f>
        <v>783.71699999999998</v>
      </c>
      <c r="K65" s="20">
        <f>J65-L65</f>
        <v>783.71699999999998</v>
      </c>
      <c r="L65" s="20"/>
      <c r="M65" s="10">
        <v>60.89</v>
      </c>
      <c r="N65" s="20">
        <v>7.98</v>
      </c>
      <c r="O65" s="20">
        <f>M65*N65</f>
        <v>485.90220000000005</v>
      </c>
      <c r="P65" s="20">
        <f>O65-Q65</f>
        <v>485.90220000000005</v>
      </c>
      <c r="Q65" s="20"/>
      <c r="R65" s="20">
        <f t="shared" ref="R65:R85" si="94">H65+M65</f>
        <v>163.74</v>
      </c>
      <c r="S65" s="10">
        <f t="shared" ref="S65:U85" si="95">J65+O65</f>
        <v>1269.6192000000001</v>
      </c>
      <c r="T65" s="10">
        <f t="shared" si="95"/>
        <v>1269.6192000000001</v>
      </c>
      <c r="U65" s="10">
        <f t="shared" si="95"/>
        <v>0</v>
      </c>
      <c r="V65" s="10">
        <v>102.85</v>
      </c>
      <c r="W65" s="20">
        <v>7.98</v>
      </c>
      <c r="X65" s="20">
        <f>V65*W65</f>
        <v>820.74300000000005</v>
      </c>
      <c r="Y65" s="20">
        <f>X65-Z65</f>
        <v>820.74300000000005</v>
      </c>
      <c r="Z65" s="20"/>
      <c r="AA65" s="10">
        <v>60.89</v>
      </c>
      <c r="AB65" s="20">
        <v>8.3000000000000007</v>
      </c>
      <c r="AC65" s="20">
        <f>AA65*AB65</f>
        <v>505.38700000000006</v>
      </c>
      <c r="AD65" s="20">
        <f>AC65-AE65</f>
        <v>505.38700000000006</v>
      </c>
      <c r="AE65" s="20"/>
      <c r="AF65" s="20">
        <f>V65+AA65</f>
        <v>163.74</v>
      </c>
      <c r="AG65" s="10">
        <f>X65+AC65</f>
        <v>1326.13</v>
      </c>
      <c r="AH65" s="10">
        <f>Y65+AD65</f>
        <v>1326.13</v>
      </c>
      <c r="AI65" s="10">
        <f>Z65+AE65</f>
        <v>0</v>
      </c>
    </row>
    <row r="66" spans="1:35" ht="31.2" x14ac:dyDescent="0.3">
      <c r="A66" s="17" t="s">
        <v>106</v>
      </c>
      <c r="B66" s="36" t="s">
        <v>107</v>
      </c>
      <c r="C66" s="19">
        <v>116</v>
      </c>
      <c r="D66" s="20">
        <v>7.62</v>
      </c>
      <c r="E66" s="20">
        <f t="shared" si="88"/>
        <v>883.92</v>
      </c>
      <c r="F66" s="20">
        <f t="shared" ref="F66:F85" si="96">E66-G66</f>
        <v>883.92</v>
      </c>
      <c r="G66" s="20"/>
      <c r="H66" s="10">
        <v>60.52</v>
      </c>
      <c r="I66" s="20">
        <v>7.62</v>
      </c>
      <c r="J66" s="20">
        <f t="shared" ref="J66:J85" si="97">H66*I66</f>
        <v>461.16240000000005</v>
      </c>
      <c r="K66" s="20">
        <f t="shared" ref="K66:K85" si="98">J66-L66</f>
        <v>461.16240000000005</v>
      </c>
      <c r="L66" s="20"/>
      <c r="M66" s="10">
        <v>55.48</v>
      </c>
      <c r="N66" s="20">
        <v>7.98</v>
      </c>
      <c r="O66" s="20">
        <f t="shared" ref="O66:O85" si="99">M66*N66</f>
        <v>442.73039999999997</v>
      </c>
      <c r="P66" s="20">
        <f t="shared" ref="P66:P85" si="100">O66-Q66</f>
        <v>442.73039999999997</v>
      </c>
      <c r="Q66" s="20"/>
      <c r="R66" s="20">
        <f t="shared" si="94"/>
        <v>116</v>
      </c>
      <c r="S66" s="10">
        <f t="shared" si="95"/>
        <v>903.89280000000008</v>
      </c>
      <c r="T66" s="10">
        <f t="shared" si="95"/>
        <v>903.89280000000008</v>
      </c>
      <c r="U66" s="10">
        <f t="shared" si="95"/>
        <v>0</v>
      </c>
      <c r="V66" s="10">
        <v>60.52</v>
      </c>
      <c r="W66" s="20">
        <v>7.98</v>
      </c>
      <c r="X66" s="20">
        <f t="shared" ref="X66:X85" si="101">V66*W66</f>
        <v>482.94960000000003</v>
      </c>
      <c r="Y66" s="20">
        <f t="shared" ref="Y66:Y85" si="102">X66-Z66</f>
        <v>482.94960000000003</v>
      </c>
      <c r="Z66" s="20"/>
      <c r="AA66" s="10">
        <v>55.48</v>
      </c>
      <c r="AB66" s="20">
        <v>8.3000000000000007</v>
      </c>
      <c r="AC66" s="20">
        <f t="shared" ref="AC66:AC85" si="103">AA66*AB66</f>
        <v>460.48400000000004</v>
      </c>
      <c r="AD66" s="20">
        <f t="shared" ref="AD66:AD85" si="104">AC66-AE66</f>
        <v>460.48400000000004</v>
      </c>
      <c r="AE66" s="20"/>
      <c r="AF66" s="20">
        <f t="shared" ref="AF66:AF85" si="105">V66+AA66</f>
        <v>116</v>
      </c>
      <c r="AG66" s="10">
        <f t="shared" ref="AG66:AI84" si="106">X66+AC66</f>
        <v>943.43360000000007</v>
      </c>
      <c r="AH66" s="10">
        <f t="shared" si="106"/>
        <v>943.43360000000007</v>
      </c>
      <c r="AI66" s="10">
        <f t="shared" si="106"/>
        <v>0</v>
      </c>
    </row>
    <row r="67" spans="1:35" ht="31.2" x14ac:dyDescent="0.3">
      <c r="A67" s="17" t="s">
        <v>108</v>
      </c>
      <c r="B67" s="36" t="s">
        <v>109</v>
      </c>
      <c r="C67" s="19">
        <v>169.46</v>
      </c>
      <c r="D67" s="20">
        <v>7.62</v>
      </c>
      <c r="E67" s="20">
        <f>C67*D67</f>
        <v>1291.2852</v>
      </c>
      <c r="F67" s="20">
        <f>E67-G67</f>
        <v>1291.2852</v>
      </c>
      <c r="G67" s="20"/>
      <c r="H67" s="10">
        <v>88.34</v>
      </c>
      <c r="I67" s="20">
        <v>7.62</v>
      </c>
      <c r="J67" s="20">
        <f>H67*I67</f>
        <v>673.1508</v>
      </c>
      <c r="K67" s="20">
        <f>J67-L67</f>
        <v>673.1508</v>
      </c>
      <c r="L67" s="20"/>
      <c r="M67" s="10">
        <v>81.12</v>
      </c>
      <c r="N67" s="20">
        <v>7.98</v>
      </c>
      <c r="O67" s="20">
        <f>M67*N67</f>
        <v>647.33760000000007</v>
      </c>
      <c r="P67" s="20">
        <f>O67-Q67</f>
        <v>647.33760000000007</v>
      </c>
      <c r="Q67" s="20"/>
      <c r="R67" s="20">
        <f t="shared" si="94"/>
        <v>169.46</v>
      </c>
      <c r="S67" s="10">
        <f t="shared" si="95"/>
        <v>1320.4884000000002</v>
      </c>
      <c r="T67" s="10">
        <f t="shared" si="95"/>
        <v>1320.4884000000002</v>
      </c>
      <c r="U67" s="10">
        <f t="shared" si="95"/>
        <v>0</v>
      </c>
      <c r="V67" s="10">
        <v>88.34</v>
      </c>
      <c r="W67" s="20">
        <v>7.98</v>
      </c>
      <c r="X67" s="20">
        <f>V67*W67</f>
        <v>704.95320000000004</v>
      </c>
      <c r="Y67" s="20">
        <f>X67-Z67</f>
        <v>704.95320000000004</v>
      </c>
      <c r="Z67" s="20"/>
      <c r="AA67" s="10">
        <v>81.12</v>
      </c>
      <c r="AB67" s="20">
        <v>8.3000000000000007</v>
      </c>
      <c r="AC67" s="20">
        <f>AA67*AB67</f>
        <v>673.29600000000005</v>
      </c>
      <c r="AD67" s="20">
        <f>AC67-AE67</f>
        <v>673.29600000000005</v>
      </c>
      <c r="AE67" s="20"/>
      <c r="AF67" s="20">
        <f>V67+AA67</f>
        <v>169.46</v>
      </c>
      <c r="AG67" s="10">
        <f>X67+AC67</f>
        <v>1378.2492000000002</v>
      </c>
      <c r="AH67" s="10">
        <f>Y67+AD67</f>
        <v>1378.2492000000002</v>
      </c>
      <c r="AI67" s="10">
        <f>Z67+AE67</f>
        <v>0</v>
      </c>
    </row>
    <row r="68" spans="1:35" ht="31.2" x14ac:dyDescent="0.3">
      <c r="A68" s="17" t="s">
        <v>110</v>
      </c>
      <c r="B68" s="36" t="s">
        <v>111</v>
      </c>
      <c r="C68" s="19">
        <v>172.81</v>
      </c>
      <c r="D68" s="20">
        <v>7.62</v>
      </c>
      <c r="E68" s="20">
        <f t="shared" si="88"/>
        <v>1316.8122000000001</v>
      </c>
      <c r="F68" s="20">
        <f t="shared" si="96"/>
        <v>1316.8122000000001</v>
      </c>
      <c r="G68" s="20"/>
      <c r="H68" s="10">
        <v>91.46</v>
      </c>
      <c r="I68" s="20">
        <v>7.62</v>
      </c>
      <c r="J68" s="20">
        <f t="shared" si="97"/>
        <v>696.92520000000002</v>
      </c>
      <c r="K68" s="20">
        <f t="shared" si="98"/>
        <v>696.92520000000002</v>
      </c>
      <c r="L68" s="20"/>
      <c r="M68" s="10">
        <v>81.349999999999994</v>
      </c>
      <c r="N68" s="20">
        <v>7.98</v>
      </c>
      <c r="O68" s="20">
        <f t="shared" si="99"/>
        <v>649.173</v>
      </c>
      <c r="P68" s="20">
        <f t="shared" si="100"/>
        <v>649.173</v>
      </c>
      <c r="Q68" s="20"/>
      <c r="R68" s="20">
        <f t="shared" si="94"/>
        <v>172.81</v>
      </c>
      <c r="S68" s="10">
        <f t="shared" si="95"/>
        <v>1346.0981999999999</v>
      </c>
      <c r="T68" s="10">
        <f t="shared" si="95"/>
        <v>1346.0981999999999</v>
      </c>
      <c r="U68" s="10">
        <f t="shared" si="95"/>
        <v>0</v>
      </c>
      <c r="V68" s="10">
        <v>91.46</v>
      </c>
      <c r="W68" s="20">
        <v>7.98</v>
      </c>
      <c r="X68" s="20">
        <f t="shared" si="101"/>
        <v>729.85079999999994</v>
      </c>
      <c r="Y68" s="20">
        <f t="shared" si="102"/>
        <v>729.85079999999994</v>
      </c>
      <c r="Z68" s="20"/>
      <c r="AA68" s="10">
        <v>81.349999999999994</v>
      </c>
      <c r="AB68" s="20">
        <v>8.3000000000000007</v>
      </c>
      <c r="AC68" s="20">
        <f t="shared" si="103"/>
        <v>675.20500000000004</v>
      </c>
      <c r="AD68" s="20">
        <f t="shared" si="104"/>
        <v>675.20500000000004</v>
      </c>
      <c r="AE68" s="20"/>
      <c r="AF68" s="20">
        <f t="shared" si="105"/>
        <v>172.81</v>
      </c>
      <c r="AG68" s="10">
        <f t="shared" si="106"/>
        <v>1405.0558000000001</v>
      </c>
      <c r="AH68" s="10">
        <f t="shared" si="106"/>
        <v>1405.0558000000001</v>
      </c>
      <c r="AI68" s="10">
        <f t="shared" si="106"/>
        <v>0</v>
      </c>
    </row>
    <row r="69" spans="1:35" ht="31.2" x14ac:dyDescent="0.3">
      <c r="A69" s="17" t="s">
        <v>112</v>
      </c>
      <c r="B69" s="36" t="s">
        <v>113</v>
      </c>
      <c r="C69" s="19">
        <v>106.38</v>
      </c>
      <c r="D69" s="20">
        <v>7.62</v>
      </c>
      <c r="E69" s="20">
        <f>C69*D69</f>
        <v>810.61559999999997</v>
      </c>
      <c r="F69" s="20">
        <f>E69-G69</f>
        <v>810.61559999999997</v>
      </c>
      <c r="G69" s="20"/>
      <c r="H69" s="10">
        <v>54.6</v>
      </c>
      <c r="I69" s="20">
        <v>7.62</v>
      </c>
      <c r="J69" s="20">
        <f>H69*I69</f>
        <v>416.05200000000002</v>
      </c>
      <c r="K69" s="20">
        <f>J69-L69</f>
        <v>416.05200000000002</v>
      </c>
      <c r="L69" s="20"/>
      <c r="M69" s="10">
        <v>51.78</v>
      </c>
      <c r="N69" s="20">
        <v>7.98</v>
      </c>
      <c r="O69" s="20">
        <f>M69*N69</f>
        <v>413.20440000000002</v>
      </c>
      <c r="P69" s="20">
        <f>O69-Q69</f>
        <v>413.20440000000002</v>
      </c>
      <c r="Q69" s="20"/>
      <c r="R69" s="20">
        <f t="shared" si="94"/>
        <v>106.38</v>
      </c>
      <c r="S69" s="10">
        <f t="shared" si="95"/>
        <v>829.25639999999999</v>
      </c>
      <c r="T69" s="10">
        <f t="shared" si="95"/>
        <v>829.25639999999999</v>
      </c>
      <c r="U69" s="10">
        <f t="shared" si="95"/>
        <v>0</v>
      </c>
      <c r="V69" s="10">
        <v>54.6</v>
      </c>
      <c r="W69" s="20">
        <v>7.98</v>
      </c>
      <c r="X69" s="20">
        <f>V69*W69</f>
        <v>435.70800000000003</v>
      </c>
      <c r="Y69" s="20">
        <f>X69-Z69</f>
        <v>435.70800000000003</v>
      </c>
      <c r="Z69" s="20"/>
      <c r="AA69" s="10">
        <v>51.78</v>
      </c>
      <c r="AB69" s="20">
        <v>8.3000000000000007</v>
      </c>
      <c r="AC69" s="20">
        <f>AA69*AB69</f>
        <v>429.77400000000006</v>
      </c>
      <c r="AD69" s="20">
        <f>AC69-AE69</f>
        <v>429.77400000000006</v>
      </c>
      <c r="AE69" s="20"/>
      <c r="AF69" s="20">
        <f>V69+AA69</f>
        <v>106.38</v>
      </c>
      <c r="AG69" s="10">
        <f>X69+AC69</f>
        <v>865.48200000000008</v>
      </c>
      <c r="AH69" s="10">
        <f>Y69+AD69</f>
        <v>865.48200000000008</v>
      </c>
      <c r="AI69" s="10">
        <f>Z69+AE69</f>
        <v>0</v>
      </c>
    </row>
    <row r="70" spans="1:35" ht="31.2" x14ac:dyDescent="0.3">
      <c r="A70" s="17" t="s">
        <v>114</v>
      </c>
      <c r="B70" s="36" t="s">
        <v>115</v>
      </c>
      <c r="C70" s="19">
        <v>103.25999999999999</v>
      </c>
      <c r="D70" s="20">
        <v>7.62</v>
      </c>
      <c r="E70" s="20">
        <f t="shared" si="88"/>
        <v>786.84119999999996</v>
      </c>
      <c r="F70" s="20">
        <f t="shared" si="96"/>
        <v>786.84119999999996</v>
      </c>
      <c r="G70" s="20"/>
      <c r="H70" s="10">
        <v>51.5</v>
      </c>
      <c r="I70" s="20">
        <v>7.62</v>
      </c>
      <c r="J70" s="20">
        <f t="shared" si="97"/>
        <v>392.43</v>
      </c>
      <c r="K70" s="20">
        <f t="shared" si="98"/>
        <v>392.43</v>
      </c>
      <c r="L70" s="20"/>
      <c r="M70" s="10">
        <v>51.76</v>
      </c>
      <c r="N70" s="20">
        <v>7.98</v>
      </c>
      <c r="O70" s="20">
        <f t="shared" si="99"/>
        <v>413.04480000000001</v>
      </c>
      <c r="P70" s="20">
        <f t="shared" si="100"/>
        <v>413.04480000000001</v>
      </c>
      <c r="Q70" s="20"/>
      <c r="R70" s="20">
        <f t="shared" si="94"/>
        <v>103.25999999999999</v>
      </c>
      <c r="S70" s="10">
        <f t="shared" si="95"/>
        <v>805.47479999999996</v>
      </c>
      <c r="T70" s="10">
        <f t="shared" si="95"/>
        <v>805.47479999999996</v>
      </c>
      <c r="U70" s="10">
        <f t="shared" si="95"/>
        <v>0</v>
      </c>
      <c r="V70" s="10">
        <v>51.5</v>
      </c>
      <c r="W70" s="20">
        <v>7.98</v>
      </c>
      <c r="X70" s="20">
        <f t="shared" si="101"/>
        <v>410.97</v>
      </c>
      <c r="Y70" s="20">
        <f t="shared" si="102"/>
        <v>410.97</v>
      </c>
      <c r="Z70" s="20"/>
      <c r="AA70" s="10">
        <v>51.76</v>
      </c>
      <c r="AB70" s="20">
        <v>8.3000000000000007</v>
      </c>
      <c r="AC70" s="20">
        <f t="shared" si="103"/>
        <v>429.608</v>
      </c>
      <c r="AD70" s="20">
        <f t="shared" si="104"/>
        <v>429.608</v>
      </c>
      <c r="AE70" s="20"/>
      <c r="AF70" s="20">
        <f t="shared" si="105"/>
        <v>103.25999999999999</v>
      </c>
      <c r="AG70" s="10">
        <f t="shared" si="106"/>
        <v>840.57799999999997</v>
      </c>
      <c r="AH70" s="10">
        <f t="shared" si="106"/>
        <v>840.57799999999997</v>
      </c>
      <c r="AI70" s="10">
        <f t="shared" si="106"/>
        <v>0</v>
      </c>
    </row>
    <row r="71" spans="1:35" ht="31.2" x14ac:dyDescent="0.3">
      <c r="A71" s="17" t="s">
        <v>116</v>
      </c>
      <c r="B71" s="36" t="s">
        <v>117</v>
      </c>
      <c r="C71" s="19">
        <v>132.42000000000002</v>
      </c>
      <c r="D71" s="20">
        <v>7.62</v>
      </c>
      <c r="E71" s="20">
        <f t="shared" si="88"/>
        <v>1009.0404000000001</v>
      </c>
      <c r="F71" s="20">
        <f t="shared" si="96"/>
        <v>1009.0404000000001</v>
      </c>
      <c r="G71" s="20"/>
      <c r="H71" s="10">
        <v>74.72</v>
      </c>
      <c r="I71" s="20">
        <v>7.62</v>
      </c>
      <c r="J71" s="20">
        <f t="shared" si="97"/>
        <v>569.3664</v>
      </c>
      <c r="K71" s="20">
        <f t="shared" si="98"/>
        <v>569.3664</v>
      </c>
      <c r="L71" s="20"/>
      <c r="M71" s="10">
        <v>57.7</v>
      </c>
      <c r="N71" s="20">
        <v>7.98</v>
      </c>
      <c r="O71" s="20">
        <f t="shared" si="99"/>
        <v>460.44600000000003</v>
      </c>
      <c r="P71" s="20">
        <f t="shared" si="100"/>
        <v>460.44600000000003</v>
      </c>
      <c r="Q71" s="20"/>
      <c r="R71" s="20">
        <f t="shared" si="94"/>
        <v>132.42000000000002</v>
      </c>
      <c r="S71" s="10">
        <f t="shared" si="95"/>
        <v>1029.8124</v>
      </c>
      <c r="T71" s="10">
        <f t="shared" si="95"/>
        <v>1029.8124</v>
      </c>
      <c r="U71" s="10">
        <f t="shared" si="95"/>
        <v>0</v>
      </c>
      <c r="V71" s="10">
        <v>74.72</v>
      </c>
      <c r="W71" s="20">
        <v>7.98</v>
      </c>
      <c r="X71" s="20">
        <f t="shared" si="101"/>
        <v>596.26560000000006</v>
      </c>
      <c r="Y71" s="20">
        <f t="shared" si="102"/>
        <v>596.26560000000006</v>
      </c>
      <c r="Z71" s="20"/>
      <c r="AA71" s="10">
        <v>57.7</v>
      </c>
      <c r="AB71" s="20">
        <v>8.3000000000000007</v>
      </c>
      <c r="AC71" s="20">
        <f t="shared" si="103"/>
        <v>478.91000000000008</v>
      </c>
      <c r="AD71" s="20">
        <f t="shared" si="104"/>
        <v>478.91000000000008</v>
      </c>
      <c r="AE71" s="20"/>
      <c r="AF71" s="20">
        <f t="shared" si="105"/>
        <v>132.42000000000002</v>
      </c>
      <c r="AG71" s="10">
        <f t="shared" si="106"/>
        <v>1075.1756</v>
      </c>
      <c r="AH71" s="10">
        <f t="shared" si="106"/>
        <v>1075.1756</v>
      </c>
      <c r="AI71" s="10">
        <f t="shared" si="106"/>
        <v>0</v>
      </c>
    </row>
    <row r="72" spans="1:35" ht="31.2" x14ac:dyDescent="0.3">
      <c r="A72" s="17" t="s">
        <v>118</v>
      </c>
      <c r="B72" s="36" t="s">
        <v>119</v>
      </c>
      <c r="C72" s="19">
        <v>85.26</v>
      </c>
      <c r="D72" s="20">
        <v>7.62</v>
      </c>
      <c r="E72" s="20">
        <f t="shared" si="88"/>
        <v>649.6812000000001</v>
      </c>
      <c r="F72" s="20">
        <f t="shared" si="96"/>
        <v>649.6812000000001</v>
      </c>
      <c r="G72" s="20"/>
      <c r="H72" s="10">
        <v>45.06</v>
      </c>
      <c r="I72" s="20">
        <v>7.62</v>
      </c>
      <c r="J72" s="20">
        <f t="shared" si="97"/>
        <v>343.35720000000003</v>
      </c>
      <c r="K72" s="20">
        <f t="shared" si="98"/>
        <v>343.35720000000003</v>
      </c>
      <c r="L72" s="20"/>
      <c r="M72" s="10">
        <v>40.200000000000003</v>
      </c>
      <c r="N72" s="20">
        <v>7.98</v>
      </c>
      <c r="O72" s="20">
        <f t="shared" si="99"/>
        <v>320.79600000000005</v>
      </c>
      <c r="P72" s="20">
        <f t="shared" si="100"/>
        <v>320.79600000000005</v>
      </c>
      <c r="Q72" s="20"/>
      <c r="R72" s="20">
        <f t="shared" si="94"/>
        <v>85.26</v>
      </c>
      <c r="S72" s="10">
        <f t="shared" si="95"/>
        <v>664.15320000000008</v>
      </c>
      <c r="T72" s="10">
        <f t="shared" si="95"/>
        <v>664.15320000000008</v>
      </c>
      <c r="U72" s="10">
        <f t="shared" si="95"/>
        <v>0</v>
      </c>
      <c r="V72" s="10">
        <v>45.06</v>
      </c>
      <c r="W72" s="20">
        <v>7.98</v>
      </c>
      <c r="X72" s="20">
        <f t="shared" si="101"/>
        <v>359.57880000000006</v>
      </c>
      <c r="Y72" s="20">
        <f t="shared" si="102"/>
        <v>359.57880000000006</v>
      </c>
      <c r="Z72" s="20"/>
      <c r="AA72" s="10">
        <v>40.200000000000003</v>
      </c>
      <c r="AB72" s="20">
        <v>8.3000000000000007</v>
      </c>
      <c r="AC72" s="20">
        <f t="shared" si="103"/>
        <v>333.66</v>
      </c>
      <c r="AD72" s="20">
        <f t="shared" si="104"/>
        <v>333.66</v>
      </c>
      <c r="AE72" s="20"/>
      <c r="AF72" s="20">
        <f t="shared" si="105"/>
        <v>85.26</v>
      </c>
      <c r="AG72" s="10">
        <f t="shared" si="106"/>
        <v>693.23880000000008</v>
      </c>
      <c r="AH72" s="10">
        <f t="shared" si="106"/>
        <v>693.23880000000008</v>
      </c>
      <c r="AI72" s="10">
        <f t="shared" si="106"/>
        <v>0</v>
      </c>
    </row>
    <row r="73" spans="1:35" ht="31.2" x14ac:dyDescent="0.3">
      <c r="A73" s="17" t="s">
        <v>120</v>
      </c>
      <c r="B73" s="36" t="s">
        <v>121</v>
      </c>
      <c r="C73" s="19">
        <v>98.85</v>
      </c>
      <c r="D73" s="20">
        <v>7.62</v>
      </c>
      <c r="E73" s="20">
        <f>C73*D73</f>
        <v>753.23699999999997</v>
      </c>
      <c r="F73" s="20">
        <f>E73-G73</f>
        <v>753.23699999999997</v>
      </c>
      <c r="G73" s="20"/>
      <c r="H73" s="10">
        <v>59.6</v>
      </c>
      <c r="I73" s="20">
        <v>7.62</v>
      </c>
      <c r="J73" s="20">
        <f>H73*I73</f>
        <v>454.15200000000004</v>
      </c>
      <c r="K73" s="20">
        <f>J73-L73</f>
        <v>454.15200000000004</v>
      </c>
      <c r="L73" s="20"/>
      <c r="M73" s="10">
        <v>39.25</v>
      </c>
      <c r="N73" s="20">
        <v>7.98</v>
      </c>
      <c r="O73" s="20">
        <f>M73*N73</f>
        <v>313.21500000000003</v>
      </c>
      <c r="P73" s="20">
        <f>O73-Q73</f>
        <v>313.21500000000003</v>
      </c>
      <c r="Q73" s="20"/>
      <c r="R73" s="20">
        <f t="shared" si="94"/>
        <v>98.85</v>
      </c>
      <c r="S73" s="10">
        <f t="shared" si="95"/>
        <v>767.36700000000008</v>
      </c>
      <c r="T73" s="10">
        <f t="shared" si="95"/>
        <v>767.36700000000008</v>
      </c>
      <c r="U73" s="10">
        <f t="shared" si="95"/>
        <v>0</v>
      </c>
      <c r="V73" s="10">
        <v>59.6</v>
      </c>
      <c r="W73" s="20">
        <v>7.98</v>
      </c>
      <c r="X73" s="20">
        <f>V73*W73</f>
        <v>475.60800000000006</v>
      </c>
      <c r="Y73" s="20">
        <f>X73-Z73</f>
        <v>475.60800000000006</v>
      </c>
      <c r="Z73" s="20"/>
      <c r="AA73" s="10">
        <v>39.25</v>
      </c>
      <c r="AB73" s="20">
        <v>8.3000000000000007</v>
      </c>
      <c r="AC73" s="20">
        <f>AA73*AB73</f>
        <v>325.77500000000003</v>
      </c>
      <c r="AD73" s="20">
        <f>AC73-AE73</f>
        <v>325.77500000000003</v>
      </c>
      <c r="AE73" s="20"/>
      <c r="AF73" s="20">
        <f>V73+AA73</f>
        <v>98.85</v>
      </c>
      <c r="AG73" s="10">
        <f>X73+AC73</f>
        <v>801.38300000000004</v>
      </c>
      <c r="AH73" s="10">
        <f>Y73+AD73</f>
        <v>801.38300000000004</v>
      </c>
      <c r="AI73" s="10">
        <f>Z73+AE73</f>
        <v>0</v>
      </c>
    </row>
    <row r="74" spans="1:35" ht="31.2" x14ac:dyDescent="0.3">
      <c r="A74" s="17" t="s">
        <v>122</v>
      </c>
      <c r="B74" s="36" t="s">
        <v>123</v>
      </c>
      <c r="C74" s="19">
        <v>80.710000000000008</v>
      </c>
      <c r="D74" s="20">
        <v>7.62</v>
      </c>
      <c r="E74" s="20">
        <f t="shared" si="88"/>
        <v>615.01020000000005</v>
      </c>
      <c r="F74" s="20">
        <f t="shared" si="96"/>
        <v>615.01020000000005</v>
      </c>
      <c r="G74" s="20"/>
      <c r="H74" s="10">
        <v>41.85</v>
      </c>
      <c r="I74" s="20">
        <v>7.62</v>
      </c>
      <c r="J74" s="20">
        <f t="shared" si="97"/>
        <v>318.89699999999999</v>
      </c>
      <c r="K74" s="20">
        <f t="shared" si="98"/>
        <v>318.89699999999999</v>
      </c>
      <c r="L74" s="20"/>
      <c r="M74" s="10">
        <v>38.86</v>
      </c>
      <c r="N74" s="20">
        <v>7.98</v>
      </c>
      <c r="O74" s="20">
        <f t="shared" si="99"/>
        <v>310.1028</v>
      </c>
      <c r="P74" s="20">
        <f t="shared" si="100"/>
        <v>310.1028</v>
      </c>
      <c r="Q74" s="20"/>
      <c r="R74" s="20">
        <f t="shared" si="94"/>
        <v>80.710000000000008</v>
      </c>
      <c r="S74" s="10">
        <f t="shared" si="95"/>
        <v>628.99980000000005</v>
      </c>
      <c r="T74" s="10">
        <f t="shared" si="95"/>
        <v>628.99980000000005</v>
      </c>
      <c r="U74" s="10">
        <f t="shared" si="95"/>
        <v>0</v>
      </c>
      <c r="V74" s="10">
        <v>41.85</v>
      </c>
      <c r="W74" s="20">
        <v>7.98</v>
      </c>
      <c r="X74" s="20">
        <f t="shared" si="101"/>
        <v>333.96300000000002</v>
      </c>
      <c r="Y74" s="20">
        <f t="shared" si="102"/>
        <v>333.96300000000002</v>
      </c>
      <c r="Z74" s="20"/>
      <c r="AA74" s="10">
        <v>38.86</v>
      </c>
      <c r="AB74" s="20">
        <v>8.3000000000000007</v>
      </c>
      <c r="AC74" s="20">
        <f t="shared" si="103"/>
        <v>322.53800000000001</v>
      </c>
      <c r="AD74" s="20">
        <f t="shared" si="104"/>
        <v>322.53800000000001</v>
      </c>
      <c r="AE74" s="20"/>
      <c r="AF74" s="20">
        <f t="shared" si="105"/>
        <v>80.710000000000008</v>
      </c>
      <c r="AG74" s="10">
        <f t="shared" si="106"/>
        <v>656.50099999999998</v>
      </c>
      <c r="AH74" s="10">
        <f t="shared" si="106"/>
        <v>656.50099999999998</v>
      </c>
      <c r="AI74" s="10">
        <f t="shared" si="106"/>
        <v>0</v>
      </c>
    </row>
    <row r="75" spans="1:35" ht="31.2" x14ac:dyDescent="0.3">
      <c r="A75" s="17" t="s">
        <v>124</v>
      </c>
      <c r="B75" s="36" t="s">
        <v>125</v>
      </c>
      <c r="C75" s="19">
        <v>80.94</v>
      </c>
      <c r="D75" s="20">
        <v>7.62</v>
      </c>
      <c r="E75" s="20">
        <f t="shared" si="88"/>
        <v>616.76279999999997</v>
      </c>
      <c r="F75" s="20">
        <f t="shared" si="96"/>
        <v>616.76279999999997</v>
      </c>
      <c r="G75" s="20"/>
      <c r="H75" s="10">
        <v>45.24</v>
      </c>
      <c r="I75" s="20">
        <v>7.62</v>
      </c>
      <c r="J75" s="20">
        <f t="shared" si="97"/>
        <v>344.72880000000004</v>
      </c>
      <c r="K75" s="20">
        <f t="shared" si="98"/>
        <v>344.72880000000004</v>
      </c>
      <c r="L75" s="20"/>
      <c r="M75" s="10">
        <v>35.700000000000003</v>
      </c>
      <c r="N75" s="20">
        <v>7.98</v>
      </c>
      <c r="O75" s="20">
        <f t="shared" si="99"/>
        <v>284.88600000000002</v>
      </c>
      <c r="P75" s="20">
        <f t="shared" si="100"/>
        <v>284.88600000000002</v>
      </c>
      <c r="Q75" s="20"/>
      <c r="R75" s="20">
        <f t="shared" si="94"/>
        <v>80.94</v>
      </c>
      <c r="S75" s="10">
        <f t="shared" si="95"/>
        <v>629.61480000000006</v>
      </c>
      <c r="T75" s="10">
        <f t="shared" si="95"/>
        <v>629.61480000000006</v>
      </c>
      <c r="U75" s="10">
        <f t="shared" si="95"/>
        <v>0</v>
      </c>
      <c r="V75" s="10">
        <v>45.24</v>
      </c>
      <c r="W75" s="20">
        <v>7.98</v>
      </c>
      <c r="X75" s="20">
        <f t="shared" si="101"/>
        <v>361.01520000000005</v>
      </c>
      <c r="Y75" s="20">
        <f t="shared" si="102"/>
        <v>361.01520000000005</v>
      </c>
      <c r="Z75" s="20"/>
      <c r="AA75" s="10">
        <v>35.700000000000003</v>
      </c>
      <c r="AB75" s="20">
        <v>8.3000000000000007</v>
      </c>
      <c r="AC75" s="20">
        <f t="shared" si="103"/>
        <v>296.31000000000006</v>
      </c>
      <c r="AD75" s="20">
        <f t="shared" si="104"/>
        <v>296.31000000000006</v>
      </c>
      <c r="AE75" s="20"/>
      <c r="AF75" s="20">
        <f t="shared" si="105"/>
        <v>80.94</v>
      </c>
      <c r="AG75" s="10">
        <f t="shared" si="106"/>
        <v>657.32520000000011</v>
      </c>
      <c r="AH75" s="10">
        <f t="shared" si="106"/>
        <v>657.32520000000011</v>
      </c>
      <c r="AI75" s="10">
        <f t="shared" si="106"/>
        <v>0</v>
      </c>
    </row>
    <row r="76" spans="1:35" ht="62.4" x14ac:dyDescent="0.3">
      <c r="A76" s="17" t="s">
        <v>126</v>
      </c>
      <c r="B76" s="36" t="s">
        <v>127</v>
      </c>
      <c r="C76" s="19">
        <v>149.29000000000002</v>
      </c>
      <c r="D76" s="20">
        <v>7.62</v>
      </c>
      <c r="E76" s="20">
        <f t="shared" si="88"/>
        <v>1137.5898000000002</v>
      </c>
      <c r="F76" s="20">
        <f t="shared" si="96"/>
        <v>1137.5898000000002</v>
      </c>
      <c r="G76" s="20"/>
      <c r="H76" s="10">
        <v>83.45</v>
      </c>
      <c r="I76" s="20">
        <v>7.62</v>
      </c>
      <c r="J76" s="20">
        <f t="shared" si="97"/>
        <v>635.88900000000001</v>
      </c>
      <c r="K76" s="20">
        <f t="shared" si="98"/>
        <v>635.88900000000001</v>
      </c>
      <c r="L76" s="20"/>
      <c r="M76" s="10">
        <v>65.84</v>
      </c>
      <c r="N76" s="20">
        <v>7.98</v>
      </c>
      <c r="O76" s="20">
        <f t="shared" si="99"/>
        <v>525.40320000000008</v>
      </c>
      <c r="P76" s="20">
        <f t="shared" si="100"/>
        <v>525.40320000000008</v>
      </c>
      <c r="Q76" s="20"/>
      <c r="R76" s="20">
        <f t="shared" si="94"/>
        <v>149.29000000000002</v>
      </c>
      <c r="S76" s="10">
        <f t="shared" si="95"/>
        <v>1161.2922000000001</v>
      </c>
      <c r="T76" s="10">
        <f t="shared" si="95"/>
        <v>1161.2922000000001</v>
      </c>
      <c r="U76" s="10">
        <f t="shared" si="95"/>
        <v>0</v>
      </c>
      <c r="V76" s="10">
        <v>83.45</v>
      </c>
      <c r="W76" s="20">
        <v>7.98</v>
      </c>
      <c r="X76" s="20">
        <f t="shared" si="101"/>
        <v>665.93100000000004</v>
      </c>
      <c r="Y76" s="20">
        <f t="shared" si="102"/>
        <v>665.93100000000004</v>
      </c>
      <c r="Z76" s="20"/>
      <c r="AA76" s="10">
        <v>65.84</v>
      </c>
      <c r="AB76" s="20">
        <v>8.3000000000000007</v>
      </c>
      <c r="AC76" s="20">
        <f t="shared" si="103"/>
        <v>546.47200000000009</v>
      </c>
      <c r="AD76" s="20">
        <f t="shared" si="104"/>
        <v>546.47200000000009</v>
      </c>
      <c r="AE76" s="20"/>
      <c r="AF76" s="20">
        <f t="shared" si="105"/>
        <v>149.29000000000002</v>
      </c>
      <c r="AG76" s="10">
        <f t="shared" si="106"/>
        <v>1212.4030000000002</v>
      </c>
      <c r="AH76" s="10">
        <f t="shared" si="106"/>
        <v>1212.4030000000002</v>
      </c>
      <c r="AI76" s="10">
        <f t="shared" si="106"/>
        <v>0</v>
      </c>
    </row>
    <row r="77" spans="1:35" ht="31.2" x14ac:dyDescent="0.3">
      <c r="A77" s="17" t="s">
        <v>128</v>
      </c>
      <c r="B77" s="36" t="s">
        <v>129</v>
      </c>
      <c r="C77" s="19">
        <v>71.27</v>
      </c>
      <c r="D77" s="20">
        <v>7.62</v>
      </c>
      <c r="E77" s="20">
        <f t="shared" si="88"/>
        <v>543.07740000000001</v>
      </c>
      <c r="F77" s="20">
        <f t="shared" si="96"/>
        <v>543.07740000000001</v>
      </c>
      <c r="G77" s="20"/>
      <c r="H77" s="10">
        <v>45.16</v>
      </c>
      <c r="I77" s="20">
        <v>7.62</v>
      </c>
      <c r="J77" s="20">
        <f t="shared" si="97"/>
        <v>344.11919999999998</v>
      </c>
      <c r="K77" s="20">
        <f t="shared" si="98"/>
        <v>344.11919999999998</v>
      </c>
      <c r="L77" s="20"/>
      <c r="M77" s="10">
        <v>26.11</v>
      </c>
      <c r="N77" s="20">
        <v>7.98</v>
      </c>
      <c r="O77" s="20">
        <f t="shared" si="99"/>
        <v>208.3578</v>
      </c>
      <c r="P77" s="20">
        <f t="shared" si="100"/>
        <v>208.3578</v>
      </c>
      <c r="Q77" s="20"/>
      <c r="R77" s="20">
        <f t="shared" si="94"/>
        <v>71.27</v>
      </c>
      <c r="S77" s="10">
        <f t="shared" si="95"/>
        <v>552.47699999999998</v>
      </c>
      <c r="T77" s="10">
        <f t="shared" si="95"/>
        <v>552.47699999999998</v>
      </c>
      <c r="U77" s="10">
        <f t="shared" si="95"/>
        <v>0</v>
      </c>
      <c r="V77" s="10">
        <v>45.16</v>
      </c>
      <c r="W77" s="20">
        <v>7.98</v>
      </c>
      <c r="X77" s="20">
        <f t="shared" si="101"/>
        <v>360.3768</v>
      </c>
      <c r="Y77" s="20">
        <f t="shared" si="102"/>
        <v>360.3768</v>
      </c>
      <c r="Z77" s="20"/>
      <c r="AA77" s="10">
        <v>26.11</v>
      </c>
      <c r="AB77" s="20">
        <v>8.3000000000000007</v>
      </c>
      <c r="AC77" s="20">
        <f t="shared" si="103"/>
        <v>216.71300000000002</v>
      </c>
      <c r="AD77" s="20">
        <f t="shared" si="104"/>
        <v>216.71300000000002</v>
      </c>
      <c r="AE77" s="20"/>
      <c r="AF77" s="20">
        <f t="shared" si="105"/>
        <v>71.27</v>
      </c>
      <c r="AG77" s="10">
        <f t="shared" si="106"/>
        <v>577.08979999999997</v>
      </c>
      <c r="AH77" s="10">
        <f t="shared" si="106"/>
        <v>577.08979999999997</v>
      </c>
      <c r="AI77" s="10">
        <f t="shared" si="106"/>
        <v>0</v>
      </c>
    </row>
    <row r="78" spans="1:35" ht="31.2" x14ac:dyDescent="0.3">
      <c r="A78" s="17" t="s">
        <v>130</v>
      </c>
      <c r="B78" s="36" t="s">
        <v>131</v>
      </c>
      <c r="C78" s="19">
        <v>240.29700000000003</v>
      </c>
      <c r="D78" s="20">
        <v>7.62</v>
      </c>
      <c r="E78" s="20">
        <f t="shared" si="88"/>
        <v>1831.0631400000002</v>
      </c>
      <c r="F78" s="20">
        <f t="shared" si="96"/>
        <v>1831.0631400000002</v>
      </c>
      <c r="G78" s="20"/>
      <c r="H78" s="10">
        <v>134.67400000000001</v>
      </c>
      <c r="I78" s="20">
        <v>7.62</v>
      </c>
      <c r="J78" s="20">
        <f t="shared" si="97"/>
        <v>1026.21588</v>
      </c>
      <c r="K78" s="20">
        <f t="shared" si="98"/>
        <v>1026.21588</v>
      </c>
      <c r="L78" s="20"/>
      <c r="M78" s="10">
        <v>105.623</v>
      </c>
      <c r="N78" s="20">
        <v>7.98</v>
      </c>
      <c r="O78" s="20">
        <f t="shared" si="99"/>
        <v>842.8715400000001</v>
      </c>
      <c r="P78" s="20">
        <f t="shared" si="100"/>
        <v>842.8715400000001</v>
      </c>
      <c r="Q78" s="20"/>
      <c r="R78" s="20">
        <f t="shared" si="94"/>
        <v>240.29700000000003</v>
      </c>
      <c r="S78" s="10">
        <f t="shared" si="95"/>
        <v>1869.0874200000001</v>
      </c>
      <c r="T78" s="10">
        <f t="shared" si="95"/>
        <v>1869.0874200000001</v>
      </c>
      <c r="U78" s="10">
        <f t="shared" si="95"/>
        <v>0</v>
      </c>
      <c r="V78" s="10">
        <v>134.67400000000001</v>
      </c>
      <c r="W78" s="20">
        <v>7.98</v>
      </c>
      <c r="X78" s="20">
        <f t="shared" si="101"/>
        <v>1074.6985200000001</v>
      </c>
      <c r="Y78" s="20">
        <f t="shared" si="102"/>
        <v>1074.6985200000001</v>
      </c>
      <c r="Z78" s="20"/>
      <c r="AA78" s="10">
        <v>105.623</v>
      </c>
      <c r="AB78" s="20">
        <v>8.3000000000000007</v>
      </c>
      <c r="AC78" s="20">
        <f t="shared" si="103"/>
        <v>876.67090000000007</v>
      </c>
      <c r="AD78" s="20">
        <f t="shared" si="104"/>
        <v>876.67090000000007</v>
      </c>
      <c r="AE78" s="20"/>
      <c r="AF78" s="20">
        <f t="shared" si="105"/>
        <v>240.29700000000003</v>
      </c>
      <c r="AG78" s="10">
        <f t="shared" si="106"/>
        <v>1951.3694200000002</v>
      </c>
      <c r="AH78" s="10">
        <f t="shared" si="106"/>
        <v>1951.3694200000002</v>
      </c>
      <c r="AI78" s="10">
        <f t="shared" si="106"/>
        <v>0</v>
      </c>
    </row>
    <row r="79" spans="1:35" ht="31.2" x14ac:dyDescent="0.3">
      <c r="A79" s="17" t="s">
        <v>132</v>
      </c>
      <c r="B79" s="36" t="s">
        <v>133</v>
      </c>
      <c r="C79" s="19">
        <v>57.82</v>
      </c>
      <c r="D79" s="20">
        <v>7.62</v>
      </c>
      <c r="E79" s="20">
        <f t="shared" si="88"/>
        <v>440.58840000000004</v>
      </c>
      <c r="F79" s="20">
        <f t="shared" si="96"/>
        <v>440.58840000000004</v>
      </c>
      <c r="G79" s="20"/>
      <c r="H79" s="10">
        <v>31.02</v>
      </c>
      <c r="I79" s="20">
        <v>7.62</v>
      </c>
      <c r="J79" s="20">
        <f t="shared" si="97"/>
        <v>236.3724</v>
      </c>
      <c r="K79" s="20">
        <f t="shared" si="98"/>
        <v>236.3724</v>
      </c>
      <c r="L79" s="20"/>
      <c r="M79" s="10">
        <v>26.8</v>
      </c>
      <c r="N79" s="20">
        <v>7.98</v>
      </c>
      <c r="O79" s="20">
        <f t="shared" si="99"/>
        <v>213.864</v>
      </c>
      <c r="P79" s="20">
        <f t="shared" si="100"/>
        <v>213.864</v>
      </c>
      <c r="Q79" s="20"/>
      <c r="R79" s="20">
        <f t="shared" si="94"/>
        <v>57.82</v>
      </c>
      <c r="S79" s="10">
        <f t="shared" si="95"/>
        <v>450.2364</v>
      </c>
      <c r="T79" s="10">
        <f t="shared" si="95"/>
        <v>450.2364</v>
      </c>
      <c r="U79" s="10">
        <f t="shared" si="95"/>
        <v>0</v>
      </c>
      <c r="V79" s="10">
        <v>31.02</v>
      </c>
      <c r="W79" s="20">
        <v>7.98</v>
      </c>
      <c r="X79" s="20">
        <f t="shared" si="101"/>
        <v>247.53960000000001</v>
      </c>
      <c r="Y79" s="20">
        <f t="shared" si="102"/>
        <v>247.53960000000001</v>
      </c>
      <c r="Z79" s="20"/>
      <c r="AA79" s="10">
        <v>26.8</v>
      </c>
      <c r="AB79" s="20">
        <v>8.3000000000000007</v>
      </c>
      <c r="AC79" s="20">
        <f t="shared" si="103"/>
        <v>222.44000000000003</v>
      </c>
      <c r="AD79" s="20">
        <f t="shared" si="104"/>
        <v>222.44000000000003</v>
      </c>
      <c r="AE79" s="20"/>
      <c r="AF79" s="20">
        <f t="shared" si="105"/>
        <v>57.82</v>
      </c>
      <c r="AG79" s="10">
        <f t="shared" si="106"/>
        <v>469.9796</v>
      </c>
      <c r="AH79" s="10">
        <f t="shared" si="106"/>
        <v>469.9796</v>
      </c>
      <c r="AI79" s="10">
        <f t="shared" si="106"/>
        <v>0</v>
      </c>
    </row>
    <row r="80" spans="1:35" ht="31.2" x14ac:dyDescent="0.3">
      <c r="A80" s="17" t="s">
        <v>134</v>
      </c>
      <c r="B80" s="36" t="s">
        <v>135</v>
      </c>
      <c r="C80" s="19">
        <v>35.79</v>
      </c>
      <c r="D80" s="20">
        <v>7.62</v>
      </c>
      <c r="E80" s="20">
        <f t="shared" si="88"/>
        <v>272.71980000000002</v>
      </c>
      <c r="F80" s="20">
        <f t="shared" si="96"/>
        <v>272.71980000000002</v>
      </c>
      <c r="G80" s="20"/>
      <c r="H80" s="10">
        <v>21.57</v>
      </c>
      <c r="I80" s="20">
        <v>7.62</v>
      </c>
      <c r="J80" s="20">
        <f t="shared" si="97"/>
        <v>164.36340000000001</v>
      </c>
      <c r="K80" s="20">
        <f t="shared" si="98"/>
        <v>164.36340000000001</v>
      </c>
      <c r="L80" s="20"/>
      <c r="M80" s="10">
        <v>14.22</v>
      </c>
      <c r="N80" s="20">
        <v>7.98</v>
      </c>
      <c r="O80" s="20">
        <f t="shared" si="99"/>
        <v>113.47560000000001</v>
      </c>
      <c r="P80" s="20">
        <f t="shared" si="100"/>
        <v>113.47560000000001</v>
      </c>
      <c r="Q80" s="20"/>
      <c r="R80" s="20">
        <f t="shared" si="94"/>
        <v>35.79</v>
      </c>
      <c r="S80" s="10">
        <f t="shared" si="95"/>
        <v>277.83900000000006</v>
      </c>
      <c r="T80" s="10">
        <f t="shared" si="95"/>
        <v>277.83900000000006</v>
      </c>
      <c r="U80" s="10">
        <f t="shared" si="95"/>
        <v>0</v>
      </c>
      <c r="V80" s="10">
        <v>21.57</v>
      </c>
      <c r="W80" s="20">
        <v>7.98</v>
      </c>
      <c r="X80" s="20">
        <f t="shared" si="101"/>
        <v>172.12860000000001</v>
      </c>
      <c r="Y80" s="20">
        <f t="shared" si="102"/>
        <v>172.12860000000001</v>
      </c>
      <c r="Z80" s="20"/>
      <c r="AA80" s="10">
        <v>14.22</v>
      </c>
      <c r="AB80" s="20">
        <v>8.3000000000000007</v>
      </c>
      <c r="AC80" s="20">
        <f t="shared" si="103"/>
        <v>118.02600000000001</v>
      </c>
      <c r="AD80" s="20">
        <f t="shared" si="104"/>
        <v>118.02600000000001</v>
      </c>
      <c r="AE80" s="20"/>
      <c r="AF80" s="20">
        <f t="shared" si="105"/>
        <v>35.79</v>
      </c>
      <c r="AG80" s="10">
        <f t="shared" si="106"/>
        <v>290.15460000000002</v>
      </c>
      <c r="AH80" s="10">
        <f t="shared" si="106"/>
        <v>290.15460000000002</v>
      </c>
      <c r="AI80" s="10">
        <f t="shared" si="106"/>
        <v>0</v>
      </c>
    </row>
    <row r="81" spans="1:35" ht="46.8" x14ac:dyDescent="0.3">
      <c r="A81" s="17" t="s">
        <v>136</v>
      </c>
      <c r="B81" s="36" t="s">
        <v>137</v>
      </c>
      <c r="C81" s="19">
        <v>167.57999999999998</v>
      </c>
      <c r="D81" s="20">
        <v>7.62</v>
      </c>
      <c r="E81" s="20">
        <f t="shared" si="88"/>
        <v>1276.9595999999999</v>
      </c>
      <c r="F81" s="20">
        <f t="shared" si="96"/>
        <v>1224.7092599999999</v>
      </c>
      <c r="G81" s="20">
        <f>6.857*D81</f>
        <v>52.250340000000001</v>
      </c>
      <c r="H81" s="10">
        <v>92.58</v>
      </c>
      <c r="I81" s="20">
        <v>7.62</v>
      </c>
      <c r="J81" s="20">
        <f t="shared" si="97"/>
        <v>705.45960000000002</v>
      </c>
      <c r="K81" s="20">
        <f t="shared" si="98"/>
        <v>681.429168</v>
      </c>
      <c r="L81" s="20">
        <f>3.1536*I81</f>
        <v>24.030432000000001</v>
      </c>
      <c r="M81" s="10">
        <v>75</v>
      </c>
      <c r="N81" s="20">
        <v>7.98</v>
      </c>
      <c r="O81" s="20">
        <f t="shared" si="99"/>
        <v>598.5</v>
      </c>
      <c r="P81" s="20">
        <f t="shared" si="100"/>
        <v>568.95325200000002</v>
      </c>
      <c r="Q81" s="20">
        <f>3.7026*N81</f>
        <v>29.546748000000001</v>
      </c>
      <c r="R81" s="20">
        <f t="shared" si="94"/>
        <v>167.57999999999998</v>
      </c>
      <c r="S81" s="10">
        <f t="shared" si="95"/>
        <v>1303.9596000000001</v>
      </c>
      <c r="T81" s="10">
        <f t="shared" si="95"/>
        <v>1250.3824199999999</v>
      </c>
      <c r="U81" s="10">
        <f t="shared" si="95"/>
        <v>53.577179999999998</v>
      </c>
      <c r="V81" s="10">
        <v>92.58</v>
      </c>
      <c r="W81" s="20">
        <v>7.98</v>
      </c>
      <c r="X81" s="20">
        <f t="shared" si="101"/>
        <v>738.78840000000002</v>
      </c>
      <c r="Y81" s="20">
        <f t="shared" si="102"/>
        <v>713.62267199999997</v>
      </c>
      <c r="Z81" s="20">
        <f>3.1536*W81</f>
        <v>25.165728000000001</v>
      </c>
      <c r="AA81" s="10">
        <v>75</v>
      </c>
      <c r="AB81" s="20">
        <v>8.3000000000000007</v>
      </c>
      <c r="AC81" s="20">
        <f t="shared" si="103"/>
        <v>622.5</v>
      </c>
      <c r="AD81" s="20">
        <f t="shared" si="104"/>
        <v>591.76841999999999</v>
      </c>
      <c r="AE81" s="20">
        <f>3.7026*AB81</f>
        <v>30.731580000000001</v>
      </c>
      <c r="AF81" s="20">
        <f t="shared" si="105"/>
        <v>167.57999999999998</v>
      </c>
      <c r="AG81" s="10">
        <f t="shared" si="106"/>
        <v>1361.2883999999999</v>
      </c>
      <c r="AH81" s="10">
        <f t="shared" si="106"/>
        <v>1305.3910919999998</v>
      </c>
      <c r="AI81" s="10">
        <f t="shared" si="106"/>
        <v>55.897308000000002</v>
      </c>
    </row>
    <row r="82" spans="1:35" ht="31.2" x14ac:dyDescent="0.3">
      <c r="A82" s="17" t="s">
        <v>138</v>
      </c>
      <c r="B82" s="36" t="s">
        <v>139</v>
      </c>
      <c r="C82" s="19">
        <v>190.416</v>
      </c>
      <c r="D82" s="20">
        <v>7.62</v>
      </c>
      <c r="E82" s="20">
        <f t="shared" si="88"/>
        <v>1450.96992</v>
      </c>
      <c r="F82" s="20">
        <f t="shared" si="96"/>
        <v>1450.96992</v>
      </c>
      <c r="G82" s="20"/>
      <c r="H82" s="10">
        <v>95.751000000000005</v>
      </c>
      <c r="I82" s="20">
        <v>7.62</v>
      </c>
      <c r="J82" s="20">
        <f t="shared" si="97"/>
        <v>729.6226200000001</v>
      </c>
      <c r="K82" s="20">
        <f t="shared" si="98"/>
        <v>729.6226200000001</v>
      </c>
      <c r="L82" s="20"/>
      <c r="M82" s="10">
        <v>94.665000000000006</v>
      </c>
      <c r="N82" s="20">
        <v>7.98</v>
      </c>
      <c r="O82" s="20">
        <f t="shared" si="99"/>
        <v>755.4267000000001</v>
      </c>
      <c r="P82" s="20">
        <f t="shared" si="100"/>
        <v>755.4267000000001</v>
      </c>
      <c r="Q82" s="20"/>
      <c r="R82" s="20">
        <f t="shared" si="94"/>
        <v>190.416</v>
      </c>
      <c r="S82" s="10">
        <f t="shared" si="95"/>
        <v>1485.0493200000001</v>
      </c>
      <c r="T82" s="10">
        <f t="shared" si="95"/>
        <v>1485.0493200000001</v>
      </c>
      <c r="U82" s="10">
        <f t="shared" si="95"/>
        <v>0</v>
      </c>
      <c r="V82" s="10">
        <v>95.751000000000005</v>
      </c>
      <c r="W82" s="20">
        <v>7.98</v>
      </c>
      <c r="X82" s="20">
        <f t="shared" si="101"/>
        <v>764.09298000000013</v>
      </c>
      <c r="Y82" s="20">
        <f t="shared" si="102"/>
        <v>764.09298000000013</v>
      </c>
      <c r="Z82" s="20"/>
      <c r="AA82" s="10">
        <v>94.665000000000006</v>
      </c>
      <c r="AB82" s="20">
        <v>8.3000000000000007</v>
      </c>
      <c r="AC82" s="20">
        <f t="shared" si="103"/>
        <v>785.71950000000015</v>
      </c>
      <c r="AD82" s="20">
        <f t="shared" si="104"/>
        <v>785.71950000000015</v>
      </c>
      <c r="AE82" s="20"/>
      <c r="AF82" s="20">
        <f t="shared" si="105"/>
        <v>190.416</v>
      </c>
      <c r="AG82" s="10">
        <f t="shared" si="106"/>
        <v>1549.8124800000003</v>
      </c>
      <c r="AH82" s="10">
        <f t="shared" si="106"/>
        <v>1549.8124800000003</v>
      </c>
      <c r="AI82" s="10">
        <f t="shared" si="106"/>
        <v>0</v>
      </c>
    </row>
    <row r="83" spans="1:35" ht="31.2" x14ac:dyDescent="0.3">
      <c r="A83" s="17" t="s">
        <v>140</v>
      </c>
      <c r="B83" s="36" t="s">
        <v>141</v>
      </c>
      <c r="C83" s="19">
        <v>82.52000000000001</v>
      </c>
      <c r="D83" s="20">
        <v>7.62</v>
      </c>
      <c r="E83" s="20">
        <f t="shared" si="88"/>
        <v>628.80240000000003</v>
      </c>
      <c r="F83" s="20">
        <f t="shared" si="96"/>
        <v>530.32152000000008</v>
      </c>
      <c r="G83" s="20">
        <f>12.924*D83</f>
        <v>98.480879999999999</v>
      </c>
      <c r="H83" s="10">
        <v>42.18</v>
      </c>
      <c r="I83" s="20">
        <v>7.62</v>
      </c>
      <c r="J83" s="20">
        <f t="shared" si="97"/>
        <v>321.41160000000002</v>
      </c>
      <c r="K83" s="20">
        <f t="shared" si="98"/>
        <v>273.95218260000001</v>
      </c>
      <c r="L83" s="20">
        <f>6.22827*I83</f>
        <v>47.4594174</v>
      </c>
      <c r="M83" s="10">
        <v>40.340000000000003</v>
      </c>
      <c r="N83" s="20">
        <v>7.98</v>
      </c>
      <c r="O83" s="20">
        <f t="shared" si="99"/>
        <v>321.91320000000002</v>
      </c>
      <c r="P83" s="20">
        <f t="shared" si="100"/>
        <v>268.48414740000004</v>
      </c>
      <c r="Q83" s="20">
        <f>6.69537*N83</f>
        <v>53.429052599999999</v>
      </c>
      <c r="R83" s="20">
        <f t="shared" si="94"/>
        <v>82.52000000000001</v>
      </c>
      <c r="S83" s="10">
        <f t="shared" si="95"/>
        <v>643.3248000000001</v>
      </c>
      <c r="T83" s="10">
        <f t="shared" si="95"/>
        <v>542.43633</v>
      </c>
      <c r="U83" s="10">
        <f t="shared" si="95"/>
        <v>100.88847</v>
      </c>
      <c r="V83" s="10">
        <v>42.18</v>
      </c>
      <c r="W83" s="20">
        <v>7.98</v>
      </c>
      <c r="X83" s="20">
        <f t="shared" si="101"/>
        <v>336.59640000000002</v>
      </c>
      <c r="Y83" s="20">
        <f t="shared" si="102"/>
        <v>286.8948054</v>
      </c>
      <c r="Z83" s="20">
        <f>6.22827*W83</f>
        <v>49.701594600000007</v>
      </c>
      <c r="AA83" s="10">
        <v>40.340000000000003</v>
      </c>
      <c r="AB83" s="20">
        <v>8.3000000000000007</v>
      </c>
      <c r="AC83" s="20">
        <f t="shared" si="103"/>
        <v>334.82200000000006</v>
      </c>
      <c r="AD83" s="20">
        <f t="shared" si="104"/>
        <v>279.25042900000005</v>
      </c>
      <c r="AE83" s="20">
        <f>6.69537*AB83</f>
        <v>55.571570999999999</v>
      </c>
      <c r="AF83" s="20">
        <f t="shared" si="105"/>
        <v>82.52000000000001</v>
      </c>
      <c r="AG83" s="10">
        <f t="shared" si="106"/>
        <v>671.41840000000002</v>
      </c>
      <c r="AH83" s="10">
        <f t="shared" si="106"/>
        <v>566.14523440000005</v>
      </c>
      <c r="AI83" s="10">
        <f t="shared" si="106"/>
        <v>105.2731656</v>
      </c>
    </row>
    <row r="84" spans="1:35" ht="31.2" x14ac:dyDescent="0.3">
      <c r="A84" s="17" t="s">
        <v>142</v>
      </c>
      <c r="B84" s="36" t="s">
        <v>143</v>
      </c>
      <c r="C84" s="19">
        <v>120.82</v>
      </c>
      <c r="D84" s="20">
        <v>7.62</v>
      </c>
      <c r="E84" s="20">
        <f t="shared" si="88"/>
        <v>920.64839999999992</v>
      </c>
      <c r="F84" s="20">
        <f t="shared" si="96"/>
        <v>920.64839999999992</v>
      </c>
      <c r="G84" s="20"/>
      <c r="H84" s="10">
        <v>72.5</v>
      </c>
      <c r="I84" s="20">
        <v>7.62</v>
      </c>
      <c r="J84" s="20">
        <f t="shared" si="97"/>
        <v>552.45000000000005</v>
      </c>
      <c r="K84" s="20">
        <f t="shared" si="98"/>
        <v>552.45000000000005</v>
      </c>
      <c r="L84" s="20"/>
      <c r="M84" s="10">
        <v>48.32</v>
      </c>
      <c r="N84" s="20">
        <v>7.98</v>
      </c>
      <c r="O84" s="20">
        <f t="shared" si="99"/>
        <v>385.59360000000004</v>
      </c>
      <c r="P84" s="20">
        <f t="shared" si="100"/>
        <v>385.59360000000004</v>
      </c>
      <c r="Q84" s="20"/>
      <c r="R84" s="20">
        <f t="shared" si="94"/>
        <v>120.82</v>
      </c>
      <c r="S84" s="10">
        <f t="shared" si="95"/>
        <v>938.04360000000008</v>
      </c>
      <c r="T84" s="10">
        <f t="shared" si="95"/>
        <v>938.04360000000008</v>
      </c>
      <c r="U84" s="10">
        <f t="shared" si="95"/>
        <v>0</v>
      </c>
      <c r="V84" s="10">
        <v>72.5</v>
      </c>
      <c r="W84" s="20">
        <v>7.98</v>
      </c>
      <c r="X84" s="20">
        <f t="shared" si="101"/>
        <v>578.55000000000007</v>
      </c>
      <c r="Y84" s="20">
        <f t="shared" si="102"/>
        <v>578.55000000000007</v>
      </c>
      <c r="Z84" s="20"/>
      <c r="AA84" s="10">
        <v>48.32</v>
      </c>
      <c r="AB84" s="20">
        <v>8.3000000000000007</v>
      </c>
      <c r="AC84" s="20">
        <f t="shared" si="103"/>
        <v>401.05600000000004</v>
      </c>
      <c r="AD84" s="20">
        <f t="shared" si="104"/>
        <v>401.05600000000004</v>
      </c>
      <c r="AE84" s="20"/>
      <c r="AF84" s="20">
        <f t="shared" si="105"/>
        <v>120.82</v>
      </c>
      <c r="AG84" s="10">
        <f t="shared" si="106"/>
        <v>979.60600000000011</v>
      </c>
      <c r="AH84" s="10">
        <f t="shared" si="106"/>
        <v>979.60600000000011</v>
      </c>
      <c r="AI84" s="10">
        <f t="shared" si="106"/>
        <v>0</v>
      </c>
    </row>
    <row r="85" spans="1:35" ht="31.2" x14ac:dyDescent="0.3">
      <c r="A85" s="17" t="s">
        <v>144</v>
      </c>
      <c r="B85" s="36" t="s">
        <v>145</v>
      </c>
      <c r="C85" s="19">
        <v>333.74</v>
      </c>
      <c r="D85" s="20">
        <v>7.62</v>
      </c>
      <c r="E85" s="20">
        <f t="shared" si="88"/>
        <v>2543.0988000000002</v>
      </c>
      <c r="F85" s="20">
        <f t="shared" si="96"/>
        <v>2543.0988000000002</v>
      </c>
      <c r="G85" s="20"/>
      <c r="H85" s="10">
        <v>378.2</v>
      </c>
      <c r="I85" s="20">
        <v>7.62</v>
      </c>
      <c r="J85" s="20">
        <f t="shared" si="97"/>
        <v>2881.884</v>
      </c>
      <c r="K85" s="20">
        <f t="shared" si="98"/>
        <v>2881.884</v>
      </c>
      <c r="L85" s="20"/>
      <c r="M85" s="10">
        <v>270.70999999999998</v>
      </c>
      <c r="N85" s="20">
        <v>7.98</v>
      </c>
      <c r="O85" s="20">
        <f t="shared" si="99"/>
        <v>2160.2658000000001</v>
      </c>
      <c r="P85" s="20">
        <f t="shared" si="100"/>
        <v>2160.2658000000001</v>
      </c>
      <c r="Q85" s="20"/>
      <c r="R85" s="20">
        <f t="shared" si="94"/>
        <v>648.91</v>
      </c>
      <c r="S85" s="10">
        <f t="shared" si="95"/>
        <v>5042.1498000000001</v>
      </c>
      <c r="T85" s="10">
        <f t="shared" si="95"/>
        <v>5042.1498000000001</v>
      </c>
      <c r="U85" s="10">
        <f t="shared" si="95"/>
        <v>0</v>
      </c>
      <c r="V85" s="10">
        <v>378.2</v>
      </c>
      <c r="W85" s="20">
        <v>7.98</v>
      </c>
      <c r="X85" s="20">
        <f t="shared" si="101"/>
        <v>3018.0360000000001</v>
      </c>
      <c r="Y85" s="20">
        <f t="shared" si="102"/>
        <v>3018.0360000000001</v>
      </c>
      <c r="Z85" s="20"/>
      <c r="AA85" s="10">
        <v>270.70999999999998</v>
      </c>
      <c r="AB85" s="20">
        <v>8.3000000000000007</v>
      </c>
      <c r="AC85" s="20">
        <f t="shared" si="103"/>
        <v>2246.893</v>
      </c>
      <c r="AD85" s="20">
        <f t="shared" si="104"/>
        <v>2246.893</v>
      </c>
      <c r="AE85" s="20"/>
      <c r="AF85" s="20">
        <f t="shared" si="105"/>
        <v>648.91</v>
      </c>
      <c r="AG85" s="10">
        <f t="shared" ref="AG85:AI85" si="107">X85+AC85</f>
        <v>5264.9290000000001</v>
      </c>
      <c r="AH85" s="10">
        <f t="shared" si="107"/>
        <v>5264.9290000000001</v>
      </c>
      <c r="AI85" s="10">
        <f t="shared" si="107"/>
        <v>0</v>
      </c>
    </row>
    <row r="86" spans="1:35" s="15" customFormat="1" ht="31.2" x14ac:dyDescent="0.3">
      <c r="A86" s="25" t="s">
        <v>146</v>
      </c>
      <c r="B86" s="32" t="s">
        <v>147</v>
      </c>
      <c r="C86" s="23">
        <f>C87+C88+C89+C90+C91+C95+C96+C97+C98</f>
        <v>1737.7069999999997</v>
      </c>
      <c r="D86" s="23"/>
      <c r="E86" s="23">
        <f t="shared" ref="E86:H86" si="108">E87+E88+E89+E90+E91+E95+E96+E97+E98</f>
        <v>13241.327339999998</v>
      </c>
      <c r="F86" s="23">
        <f t="shared" si="108"/>
        <v>11046.119639999997</v>
      </c>
      <c r="G86" s="23">
        <f t="shared" si="108"/>
        <v>2195.2077000000004</v>
      </c>
      <c r="H86" s="23">
        <f t="shared" si="108"/>
        <v>963.00900000000001</v>
      </c>
      <c r="I86" s="23"/>
      <c r="J86" s="23">
        <f t="shared" ref="J86:M86" si="109">J87+J88+J89+J90+J91+J95+J96+J97+J98</f>
        <v>7338.1285799999996</v>
      </c>
      <c r="K86" s="23">
        <f t="shared" si="109"/>
        <v>6169.5329999999994</v>
      </c>
      <c r="L86" s="23">
        <f t="shared" si="109"/>
        <v>1168.5955800000002</v>
      </c>
      <c r="M86" s="23">
        <f t="shared" si="109"/>
        <v>774.69799999999998</v>
      </c>
      <c r="N86" s="23"/>
      <c r="O86" s="23">
        <f t="shared" ref="O86:V86" si="110">O87+O88+O89+O90+O91+O95+O96+O97+O98</f>
        <v>6182.0900399999991</v>
      </c>
      <c r="P86" s="23">
        <f t="shared" si="110"/>
        <v>5106.9765600000001</v>
      </c>
      <c r="Q86" s="23">
        <f t="shared" si="110"/>
        <v>1075.1134800000002</v>
      </c>
      <c r="R86" s="23">
        <f t="shared" si="110"/>
        <v>1737.7069999999997</v>
      </c>
      <c r="S86" s="23">
        <f t="shared" si="110"/>
        <v>13520.218620000001</v>
      </c>
      <c r="T86" s="23">
        <f t="shared" si="110"/>
        <v>11276.50956</v>
      </c>
      <c r="U86" s="23">
        <f t="shared" si="110"/>
        <v>2243.7090600000006</v>
      </c>
      <c r="V86" s="23">
        <f t="shared" si="110"/>
        <v>963.00900000000001</v>
      </c>
      <c r="W86" s="23"/>
      <c r="X86" s="23">
        <f t="shared" ref="X86:AA86" si="111">X87+X88+X89+X90+X91+X95+X96+X97+X98</f>
        <v>7684.8118200000017</v>
      </c>
      <c r="Y86" s="23">
        <f t="shared" si="111"/>
        <v>6461.0070000000005</v>
      </c>
      <c r="Z86" s="23">
        <f t="shared" si="111"/>
        <v>1223.8048200000003</v>
      </c>
      <c r="AA86" s="23">
        <f t="shared" si="111"/>
        <v>774.69799999999998</v>
      </c>
      <c r="AB86" s="23"/>
      <c r="AC86" s="23">
        <f t="shared" ref="AC86:AI86" si="112">AC87+AC88+AC89+AC90+AC91+AC95+AC96+AC97+AC98</f>
        <v>6429.9934000000003</v>
      </c>
      <c r="AD86" s="23">
        <f t="shared" si="112"/>
        <v>5311.7676000000001</v>
      </c>
      <c r="AE86" s="23">
        <f t="shared" si="112"/>
        <v>1118.2258000000002</v>
      </c>
      <c r="AF86" s="23">
        <f t="shared" si="112"/>
        <v>1737.7069999999997</v>
      </c>
      <c r="AG86" s="23">
        <f t="shared" si="112"/>
        <v>14114.805220000002</v>
      </c>
      <c r="AH86" s="23">
        <f t="shared" si="112"/>
        <v>11772.774600000001</v>
      </c>
      <c r="AI86" s="23">
        <f t="shared" si="112"/>
        <v>2342.0306200000005</v>
      </c>
    </row>
    <row r="87" spans="1:35" ht="31.2" x14ac:dyDescent="0.3">
      <c r="A87" s="17" t="s">
        <v>148</v>
      </c>
      <c r="B87" s="36" t="s">
        <v>149</v>
      </c>
      <c r="C87" s="19">
        <v>247.3</v>
      </c>
      <c r="D87" s="20">
        <v>7.62</v>
      </c>
      <c r="E87" s="20">
        <f t="shared" si="88"/>
        <v>1884.4260000000002</v>
      </c>
      <c r="F87" s="20">
        <f t="shared" ref="F87:F101" si="113">E87-G87</f>
        <v>1130.6556</v>
      </c>
      <c r="G87" s="20">
        <f>E87*40%</f>
        <v>753.77040000000011</v>
      </c>
      <c r="H87" s="10">
        <v>120.4</v>
      </c>
      <c r="I87" s="20">
        <v>7.62</v>
      </c>
      <c r="J87" s="20">
        <f t="shared" ref="J87:J98" si="114">H87*I87</f>
        <v>917.44800000000009</v>
      </c>
      <c r="K87" s="20">
        <f t="shared" ref="K87:K101" si="115">J87-L87</f>
        <v>550.4688000000001</v>
      </c>
      <c r="L87" s="20">
        <f>J87*40%</f>
        <v>366.97920000000005</v>
      </c>
      <c r="M87" s="10">
        <v>126.9</v>
      </c>
      <c r="N87" s="20">
        <v>7.98</v>
      </c>
      <c r="O87" s="20">
        <f t="shared" ref="O87:O101" si="116">M87*N87</f>
        <v>1012.6620000000001</v>
      </c>
      <c r="P87" s="20">
        <f t="shared" ref="P87:P101" si="117">O87-Q87</f>
        <v>607.59720000000004</v>
      </c>
      <c r="Q87" s="20">
        <f>O87*40%</f>
        <v>405.0648000000001</v>
      </c>
      <c r="R87" s="20">
        <f t="shared" ref="R87:R101" si="118">H87+M87</f>
        <v>247.3</v>
      </c>
      <c r="S87" s="10">
        <f t="shared" ref="S87:U101" si="119">J87+O87</f>
        <v>1930.1100000000001</v>
      </c>
      <c r="T87" s="10">
        <f t="shared" si="119"/>
        <v>1158.0660000000003</v>
      </c>
      <c r="U87" s="10">
        <f t="shared" si="119"/>
        <v>772.0440000000001</v>
      </c>
      <c r="V87" s="10">
        <v>120.4</v>
      </c>
      <c r="W87" s="20">
        <v>7.98</v>
      </c>
      <c r="X87" s="20">
        <f t="shared" ref="X87:X98" si="120">V87*W87</f>
        <v>960.79200000000014</v>
      </c>
      <c r="Y87" s="20">
        <f t="shared" ref="Y87:Y101" si="121">X87-Z87</f>
        <v>576.47520000000009</v>
      </c>
      <c r="Z87" s="20">
        <f>X87*40%</f>
        <v>384.31680000000006</v>
      </c>
      <c r="AA87" s="10">
        <v>126.9</v>
      </c>
      <c r="AB87" s="20">
        <v>8.3000000000000007</v>
      </c>
      <c r="AC87" s="20">
        <f t="shared" ref="AC87:AC101" si="122">AA87*AB87</f>
        <v>1053.2700000000002</v>
      </c>
      <c r="AD87" s="20">
        <f t="shared" ref="AD87:AD101" si="123">AC87-AE87</f>
        <v>631.9620000000001</v>
      </c>
      <c r="AE87" s="20">
        <f>AC87*40%</f>
        <v>421.30800000000011</v>
      </c>
      <c r="AF87" s="20">
        <f t="shared" ref="AF87:AF101" si="124">V87+AA87</f>
        <v>247.3</v>
      </c>
      <c r="AG87" s="10">
        <f t="shared" ref="AG87:AI101" si="125">X87+AC87</f>
        <v>2014.0620000000004</v>
      </c>
      <c r="AH87" s="10">
        <f t="shared" si="125"/>
        <v>1208.4372000000003</v>
      </c>
      <c r="AI87" s="10">
        <f t="shared" si="125"/>
        <v>805.62480000000016</v>
      </c>
    </row>
    <row r="88" spans="1:35" ht="31.2" x14ac:dyDescent="0.3">
      <c r="A88" s="17" t="s">
        <v>150</v>
      </c>
      <c r="B88" s="36" t="s">
        <v>151</v>
      </c>
      <c r="C88" s="19">
        <v>1245.8</v>
      </c>
      <c r="D88" s="20">
        <v>7.62</v>
      </c>
      <c r="E88" s="20">
        <f t="shared" si="88"/>
        <v>9492.9959999999992</v>
      </c>
      <c r="F88" s="20">
        <f t="shared" si="113"/>
        <v>8543.6963999999989</v>
      </c>
      <c r="G88" s="20">
        <f>E88*10%</f>
        <v>949.29959999999994</v>
      </c>
      <c r="H88" s="10">
        <v>719.26</v>
      </c>
      <c r="I88" s="20">
        <v>7.62</v>
      </c>
      <c r="J88" s="20">
        <f t="shared" si="114"/>
        <v>5480.7611999999999</v>
      </c>
      <c r="K88" s="20">
        <f t="shared" si="115"/>
        <v>4932.6850800000002</v>
      </c>
      <c r="L88" s="20">
        <f>J88*10%</f>
        <v>548.07612000000006</v>
      </c>
      <c r="M88" s="10">
        <v>526.54</v>
      </c>
      <c r="N88" s="20">
        <v>7.98</v>
      </c>
      <c r="O88" s="20">
        <f t="shared" si="116"/>
        <v>4201.7892000000002</v>
      </c>
      <c r="P88" s="20">
        <f t="shared" si="117"/>
        <v>3781.6102799999999</v>
      </c>
      <c r="Q88" s="20">
        <f>O88*10%</f>
        <v>420.17892000000006</v>
      </c>
      <c r="R88" s="20">
        <f t="shared" si="118"/>
        <v>1245.8</v>
      </c>
      <c r="S88" s="10">
        <f t="shared" si="119"/>
        <v>9682.5504000000001</v>
      </c>
      <c r="T88" s="10">
        <f t="shared" si="119"/>
        <v>8714.2953600000001</v>
      </c>
      <c r="U88" s="10">
        <f t="shared" si="119"/>
        <v>968.25504000000012</v>
      </c>
      <c r="V88" s="10">
        <v>719.26</v>
      </c>
      <c r="W88" s="20">
        <v>7.98</v>
      </c>
      <c r="X88" s="20">
        <f t="shared" si="120"/>
        <v>5739.6948000000002</v>
      </c>
      <c r="Y88" s="20">
        <f t="shared" si="121"/>
        <v>5165.7253200000005</v>
      </c>
      <c r="Z88" s="20">
        <f>X88*10%</f>
        <v>573.96948000000009</v>
      </c>
      <c r="AA88" s="10">
        <v>526.54</v>
      </c>
      <c r="AB88" s="20">
        <v>8.3000000000000007</v>
      </c>
      <c r="AC88" s="20">
        <f t="shared" si="122"/>
        <v>4370.2820000000002</v>
      </c>
      <c r="AD88" s="20">
        <f t="shared" si="123"/>
        <v>3933.2538</v>
      </c>
      <c r="AE88" s="20">
        <f>AC88*10%</f>
        <v>437.02820000000003</v>
      </c>
      <c r="AF88" s="20">
        <f t="shared" si="124"/>
        <v>1245.8</v>
      </c>
      <c r="AG88" s="10">
        <f t="shared" si="125"/>
        <v>10109.9768</v>
      </c>
      <c r="AH88" s="10">
        <f t="shared" si="125"/>
        <v>9098.97912</v>
      </c>
      <c r="AI88" s="10">
        <f t="shared" si="125"/>
        <v>1010.9976800000002</v>
      </c>
    </row>
    <row r="89" spans="1:35" ht="31.2" x14ac:dyDescent="0.3">
      <c r="A89" s="17" t="s">
        <v>152</v>
      </c>
      <c r="B89" s="36" t="s">
        <v>153</v>
      </c>
      <c r="C89" s="19">
        <v>15.75</v>
      </c>
      <c r="D89" s="20">
        <v>7.62</v>
      </c>
      <c r="E89" s="20">
        <f t="shared" si="88"/>
        <v>120.015</v>
      </c>
      <c r="F89" s="20">
        <f t="shared" si="113"/>
        <v>108.01349999999999</v>
      </c>
      <c r="G89" s="20">
        <f>E89*10%</f>
        <v>12.0015</v>
      </c>
      <c r="H89" s="10">
        <v>7.36</v>
      </c>
      <c r="I89" s="20">
        <v>7.62</v>
      </c>
      <c r="J89" s="20">
        <f t="shared" si="114"/>
        <v>56.083200000000005</v>
      </c>
      <c r="K89" s="20">
        <f t="shared" si="115"/>
        <v>50.474880000000006</v>
      </c>
      <c r="L89" s="20">
        <f>J89*10%</f>
        <v>5.6083200000000009</v>
      </c>
      <c r="M89" s="10">
        <v>8.39</v>
      </c>
      <c r="N89" s="20">
        <v>7.98</v>
      </c>
      <c r="O89" s="20">
        <f t="shared" si="116"/>
        <v>66.952200000000005</v>
      </c>
      <c r="P89" s="20">
        <f t="shared" si="117"/>
        <v>60.256980000000006</v>
      </c>
      <c r="Q89" s="20">
        <f>O89*10%</f>
        <v>6.6952200000000008</v>
      </c>
      <c r="R89" s="20">
        <f t="shared" si="118"/>
        <v>15.75</v>
      </c>
      <c r="S89" s="10">
        <f t="shared" si="119"/>
        <v>123.03540000000001</v>
      </c>
      <c r="T89" s="10">
        <f t="shared" si="119"/>
        <v>110.73186000000001</v>
      </c>
      <c r="U89" s="10">
        <f t="shared" si="119"/>
        <v>12.303540000000002</v>
      </c>
      <c r="V89" s="10">
        <v>7.36</v>
      </c>
      <c r="W89" s="20">
        <v>7.98</v>
      </c>
      <c r="X89" s="20">
        <f t="shared" si="120"/>
        <v>58.732800000000005</v>
      </c>
      <c r="Y89" s="20">
        <f t="shared" si="121"/>
        <v>52.859520000000003</v>
      </c>
      <c r="Z89" s="20">
        <f>X89*10%</f>
        <v>5.8732800000000012</v>
      </c>
      <c r="AA89" s="10">
        <v>8.39</v>
      </c>
      <c r="AB89" s="20">
        <v>8.3000000000000007</v>
      </c>
      <c r="AC89" s="20">
        <f t="shared" si="122"/>
        <v>69.637000000000015</v>
      </c>
      <c r="AD89" s="20">
        <f t="shared" si="123"/>
        <v>62.673300000000012</v>
      </c>
      <c r="AE89" s="20">
        <f>AC89*10%</f>
        <v>6.963700000000002</v>
      </c>
      <c r="AF89" s="20">
        <f t="shared" si="124"/>
        <v>15.75</v>
      </c>
      <c r="AG89" s="10">
        <f t="shared" si="125"/>
        <v>128.36980000000003</v>
      </c>
      <c r="AH89" s="10">
        <f t="shared" si="125"/>
        <v>115.53282000000002</v>
      </c>
      <c r="AI89" s="10">
        <f t="shared" si="125"/>
        <v>12.836980000000004</v>
      </c>
    </row>
    <row r="90" spans="1:35" ht="31.2" x14ac:dyDescent="0.3">
      <c r="A90" s="17" t="s">
        <v>154</v>
      </c>
      <c r="B90" s="36" t="s">
        <v>155</v>
      </c>
      <c r="C90" s="19">
        <v>12.73</v>
      </c>
      <c r="D90" s="20">
        <v>7.62</v>
      </c>
      <c r="E90" s="20">
        <f>C90*D90</f>
        <v>97.002600000000001</v>
      </c>
      <c r="F90" s="20">
        <f>E90-G90</f>
        <v>87.302340000000001</v>
      </c>
      <c r="G90" s="20">
        <f>E90*10%</f>
        <v>9.7002600000000001</v>
      </c>
      <c r="H90" s="10">
        <v>7.01</v>
      </c>
      <c r="I90" s="20">
        <v>7.62</v>
      </c>
      <c r="J90" s="20">
        <f>H90*I90</f>
        <v>53.416199999999996</v>
      </c>
      <c r="K90" s="20">
        <f>J90-L90</f>
        <v>48.074579999999997</v>
      </c>
      <c r="L90" s="20">
        <f>J90*10%</f>
        <v>5.3416199999999998</v>
      </c>
      <c r="M90" s="10">
        <v>5.72</v>
      </c>
      <c r="N90" s="20">
        <v>7.98</v>
      </c>
      <c r="O90" s="20">
        <f>M90*N90</f>
        <v>45.645600000000002</v>
      </c>
      <c r="P90" s="20">
        <f>O90-Q90</f>
        <v>41.081040000000002</v>
      </c>
      <c r="Q90" s="20">
        <f>O90*10%</f>
        <v>4.5645600000000002</v>
      </c>
      <c r="R90" s="20">
        <f t="shared" si="118"/>
        <v>12.73</v>
      </c>
      <c r="S90" s="10">
        <f t="shared" si="119"/>
        <v>99.061800000000005</v>
      </c>
      <c r="T90" s="10">
        <f t="shared" si="119"/>
        <v>89.155619999999999</v>
      </c>
      <c r="U90" s="10">
        <f t="shared" si="119"/>
        <v>9.9061799999999991</v>
      </c>
      <c r="V90" s="10">
        <v>7.01</v>
      </c>
      <c r="W90" s="20">
        <v>7.98</v>
      </c>
      <c r="X90" s="20">
        <f>V90*W90</f>
        <v>55.939799999999998</v>
      </c>
      <c r="Y90" s="20">
        <f>X90-Z90</f>
        <v>50.345819999999996</v>
      </c>
      <c r="Z90" s="20">
        <f>X90*10%</f>
        <v>5.5939800000000002</v>
      </c>
      <c r="AA90" s="10">
        <v>5.72</v>
      </c>
      <c r="AB90" s="20">
        <v>8.3000000000000007</v>
      </c>
      <c r="AC90" s="20">
        <f>AA90*AB90</f>
        <v>47.475999999999999</v>
      </c>
      <c r="AD90" s="20">
        <f>AC90-AE90</f>
        <v>42.728400000000001</v>
      </c>
      <c r="AE90" s="20">
        <f>AC90*10%</f>
        <v>4.7476000000000003</v>
      </c>
      <c r="AF90" s="20">
        <f>V90+AA90</f>
        <v>12.73</v>
      </c>
      <c r="AG90" s="10">
        <f>X90+AC90</f>
        <v>103.41579999999999</v>
      </c>
      <c r="AH90" s="10">
        <f>Y90+AD90</f>
        <v>93.074219999999997</v>
      </c>
      <c r="AI90" s="10">
        <f>Z90+AE90</f>
        <v>10.34158</v>
      </c>
    </row>
    <row r="91" spans="1:35" s="43" customFormat="1" ht="31.2" x14ac:dyDescent="0.3">
      <c r="A91" s="12" t="s">
        <v>156</v>
      </c>
      <c r="B91" s="42" t="s">
        <v>157</v>
      </c>
      <c r="C91" s="22">
        <v>163.32</v>
      </c>
      <c r="D91" s="26">
        <v>7.62</v>
      </c>
      <c r="E91" s="22">
        <f>E92+E94</f>
        <v>1244.4983999999999</v>
      </c>
      <c r="F91" s="22">
        <f>F92</f>
        <v>774.06245999999999</v>
      </c>
      <c r="G91" s="22">
        <f>G92+G93</f>
        <v>470.43594000000002</v>
      </c>
      <c r="H91" s="22">
        <v>81.66</v>
      </c>
      <c r="I91" s="26">
        <v>7.62</v>
      </c>
      <c r="J91" s="22">
        <f>J92+J94</f>
        <v>622.24919999999997</v>
      </c>
      <c r="K91" s="22">
        <f>K92</f>
        <v>379.65888000000001</v>
      </c>
      <c r="L91" s="22">
        <f>L92+L93</f>
        <v>242.59032000000002</v>
      </c>
      <c r="M91" s="22">
        <v>81.66</v>
      </c>
      <c r="N91" s="26">
        <v>7.98</v>
      </c>
      <c r="O91" s="22">
        <f>O92+O94</f>
        <v>651.64679999999998</v>
      </c>
      <c r="P91" s="22">
        <f>P92</f>
        <v>413.03681999999998</v>
      </c>
      <c r="Q91" s="22">
        <f>Q92+Q93</f>
        <v>238.60998000000001</v>
      </c>
      <c r="R91" s="26">
        <f t="shared" si="118"/>
        <v>163.32</v>
      </c>
      <c r="S91" s="26">
        <f t="shared" si="119"/>
        <v>1273.896</v>
      </c>
      <c r="T91" s="26">
        <f t="shared" si="119"/>
        <v>792.69569999999999</v>
      </c>
      <c r="U91" s="26">
        <f t="shared" si="119"/>
        <v>481.20030000000003</v>
      </c>
      <c r="V91" s="22">
        <f>H91</f>
        <v>81.66</v>
      </c>
      <c r="W91" s="26">
        <v>7.98</v>
      </c>
      <c r="X91" s="22">
        <f>X92+X94</f>
        <v>651.64679999999998</v>
      </c>
      <c r="Y91" s="22">
        <f>Y92</f>
        <v>397.59552000000002</v>
      </c>
      <c r="Z91" s="22">
        <f>Z92+Z93</f>
        <v>254.05128000000002</v>
      </c>
      <c r="AA91" s="22">
        <f>M91</f>
        <v>81.66</v>
      </c>
      <c r="AB91" s="26">
        <v>8.3000000000000007</v>
      </c>
      <c r="AC91" s="22">
        <f>AC92+AC94</f>
        <v>677.77800000000002</v>
      </c>
      <c r="AD91" s="22">
        <f>AD92</f>
        <v>429.59970000000004</v>
      </c>
      <c r="AE91" s="22">
        <f>AE92+AE93</f>
        <v>248.17830000000001</v>
      </c>
      <c r="AF91" s="26">
        <f t="shared" ref="AF91:AF94" si="126">V91+AA91</f>
        <v>163.32</v>
      </c>
      <c r="AG91" s="26">
        <f t="shared" ref="AG91:AI96" si="127">X91+AC91</f>
        <v>1329.4248</v>
      </c>
      <c r="AH91" s="26">
        <f t="shared" si="127"/>
        <v>827.19522000000006</v>
      </c>
      <c r="AI91" s="26">
        <f t="shared" si="127"/>
        <v>502.22958000000006</v>
      </c>
    </row>
    <row r="92" spans="1:35" s="37" customFormat="1" ht="53.4" x14ac:dyDescent="0.3">
      <c r="A92" s="17"/>
      <c r="B92" s="29" t="s">
        <v>191</v>
      </c>
      <c r="C92" s="19">
        <f>C91-C94</f>
        <v>112.86999999999999</v>
      </c>
      <c r="D92" s="30">
        <v>7.62</v>
      </c>
      <c r="E92" s="30">
        <f>C92*D92</f>
        <v>860.06939999999997</v>
      </c>
      <c r="F92" s="30">
        <f t="shared" ref="F92" si="128">E92-G92</f>
        <v>774.06245999999999</v>
      </c>
      <c r="G92" s="30">
        <f>E92*10%</f>
        <v>86.00694</v>
      </c>
      <c r="H92" s="19">
        <f>H91-H94</f>
        <v>55.36</v>
      </c>
      <c r="I92" s="30">
        <v>7.62</v>
      </c>
      <c r="J92" s="30">
        <f>H92*I92</f>
        <v>421.84320000000002</v>
      </c>
      <c r="K92" s="30">
        <f t="shared" ref="K92" si="129">J92-L92</f>
        <v>379.65888000000001</v>
      </c>
      <c r="L92" s="30">
        <f>J92*10%</f>
        <v>42.184320000000007</v>
      </c>
      <c r="M92" s="19">
        <f>M91-M94</f>
        <v>57.51</v>
      </c>
      <c r="N92" s="30">
        <v>7.98</v>
      </c>
      <c r="O92" s="30">
        <f>M92*N92</f>
        <v>458.9298</v>
      </c>
      <c r="P92" s="30">
        <f t="shared" ref="P92" si="130">O92-Q92</f>
        <v>413.03681999999998</v>
      </c>
      <c r="Q92" s="30">
        <f>O92*10%</f>
        <v>45.892980000000001</v>
      </c>
      <c r="R92" s="30">
        <f t="shared" si="118"/>
        <v>112.87</v>
      </c>
      <c r="S92" s="30">
        <f t="shared" si="119"/>
        <v>880.77300000000002</v>
      </c>
      <c r="T92" s="30">
        <f t="shared" si="119"/>
        <v>792.69569999999999</v>
      </c>
      <c r="U92" s="30">
        <f t="shared" si="119"/>
        <v>88.077300000000008</v>
      </c>
      <c r="V92" s="19">
        <f>V91-V94</f>
        <v>55.36</v>
      </c>
      <c r="W92" s="30">
        <v>7.98</v>
      </c>
      <c r="X92" s="30">
        <f>V92*W92</f>
        <v>441.77280000000002</v>
      </c>
      <c r="Y92" s="30">
        <f t="shared" ref="Y92" si="131">X92-Z92</f>
        <v>397.59552000000002</v>
      </c>
      <c r="Z92" s="30">
        <f>X92*10%</f>
        <v>44.177280000000003</v>
      </c>
      <c r="AA92" s="19">
        <f>AA91-AA94</f>
        <v>57.51</v>
      </c>
      <c r="AB92" s="30">
        <v>8.3000000000000007</v>
      </c>
      <c r="AC92" s="30">
        <f>AA92*AB92</f>
        <v>477.33300000000003</v>
      </c>
      <c r="AD92" s="30">
        <f t="shared" ref="AD92" si="132">AC92-AE92</f>
        <v>429.59970000000004</v>
      </c>
      <c r="AE92" s="30">
        <f>AC92*10%</f>
        <v>47.733300000000007</v>
      </c>
      <c r="AF92" s="30">
        <f t="shared" si="126"/>
        <v>112.87</v>
      </c>
      <c r="AG92" s="30">
        <f t="shared" si="127"/>
        <v>919.10580000000004</v>
      </c>
      <c r="AH92" s="30">
        <f t="shared" si="127"/>
        <v>827.19522000000006</v>
      </c>
      <c r="AI92" s="30">
        <f t="shared" si="127"/>
        <v>91.91058000000001</v>
      </c>
    </row>
    <row r="93" spans="1:35" s="37" customFormat="1" ht="27" x14ac:dyDescent="0.3">
      <c r="A93" s="17"/>
      <c r="B93" s="29" t="s">
        <v>158</v>
      </c>
      <c r="C93" s="19"/>
      <c r="D93" s="30"/>
      <c r="E93" s="30"/>
      <c r="F93" s="30"/>
      <c r="G93" s="30">
        <f>F94</f>
        <v>384.42900000000003</v>
      </c>
      <c r="H93" s="19"/>
      <c r="I93" s="30"/>
      <c r="J93" s="30"/>
      <c r="K93" s="30"/>
      <c r="L93" s="30">
        <f>K94</f>
        <v>200.40600000000001</v>
      </c>
      <c r="M93" s="19"/>
      <c r="N93" s="30"/>
      <c r="O93" s="30"/>
      <c r="P93" s="30"/>
      <c r="Q93" s="30">
        <f>P94</f>
        <v>192.71700000000001</v>
      </c>
      <c r="R93" s="30">
        <f t="shared" si="118"/>
        <v>0</v>
      </c>
      <c r="S93" s="30">
        <f t="shared" si="119"/>
        <v>0</v>
      </c>
      <c r="T93" s="30">
        <f t="shared" si="119"/>
        <v>0</v>
      </c>
      <c r="U93" s="30">
        <f t="shared" si="119"/>
        <v>393.12300000000005</v>
      </c>
      <c r="V93" s="19"/>
      <c r="W93" s="30"/>
      <c r="X93" s="30"/>
      <c r="Y93" s="30"/>
      <c r="Z93" s="30">
        <f>Y94</f>
        <v>209.87400000000002</v>
      </c>
      <c r="AA93" s="19"/>
      <c r="AB93" s="30"/>
      <c r="AC93" s="30"/>
      <c r="AD93" s="30"/>
      <c r="AE93" s="30">
        <f>AD94</f>
        <v>200.44499999999999</v>
      </c>
      <c r="AF93" s="30"/>
      <c r="AG93" s="30"/>
      <c r="AH93" s="30"/>
      <c r="AI93" s="30">
        <f t="shared" si="127"/>
        <v>410.31900000000002</v>
      </c>
    </row>
    <row r="94" spans="1:35" s="37" customFormat="1" ht="27" x14ac:dyDescent="0.3">
      <c r="A94" s="17"/>
      <c r="B94" s="29" t="s">
        <v>53</v>
      </c>
      <c r="C94" s="19">
        <f>C38</f>
        <v>50.45</v>
      </c>
      <c r="D94" s="30">
        <v>7.62</v>
      </c>
      <c r="E94" s="30">
        <f>C94*D94</f>
        <v>384.42900000000003</v>
      </c>
      <c r="F94" s="30">
        <f t="shared" ref="F94" si="133">E94-G94</f>
        <v>384.42900000000003</v>
      </c>
      <c r="G94" s="30"/>
      <c r="H94" s="19">
        <f>H38</f>
        <v>26.3</v>
      </c>
      <c r="I94" s="30">
        <v>7.62</v>
      </c>
      <c r="J94" s="30">
        <f>H94*I94</f>
        <v>200.40600000000001</v>
      </c>
      <c r="K94" s="30">
        <f t="shared" ref="K94" si="134">J94-L94</f>
        <v>200.40600000000001</v>
      </c>
      <c r="L94" s="30"/>
      <c r="M94" s="19">
        <f>M38</f>
        <v>24.15</v>
      </c>
      <c r="N94" s="30">
        <v>7.98</v>
      </c>
      <c r="O94" s="30">
        <f>M94*N94</f>
        <v>192.71700000000001</v>
      </c>
      <c r="P94" s="30">
        <f t="shared" ref="P94" si="135">O94-Q94</f>
        <v>192.71700000000001</v>
      </c>
      <c r="Q94" s="30"/>
      <c r="R94" s="30">
        <f t="shared" si="118"/>
        <v>50.45</v>
      </c>
      <c r="S94" s="30">
        <f t="shared" si="119"/>
        <v>393.12300000000005</v>
      </c>
      <c r="T94" s="30">
        <f t="shared" si="119"/>
        <v>393.12300000000005</v>
      </c>
      <c r="U94" s="30">
        <f t="shared" si="119"/>
        <v>0</v>
      </c>
      <c r="V94" s="19">
        <f>V38</f>
        <v>26.3</v>
      </c>
      <c r="W94" s="30">
        <v>7.98</v>
      </c>
      <c r="X94" s="30">
        <f>V94*W94</f>
        <v>209.87400000000002</v>
      </c>
      <c r="Y94" s="30">
        <f t="shared" ref="Y94" si="136">X94-Z94</f>
        <v>209.87400000000002</v>
      </c>
      <c r="Z94" s="30"/>
      <c r="AA94" s="19">
        <f>AA38</f>
        <v>24.15</v>
      </c>
      <c r="AB94" s="30">
        <v>8.3000000000000007</v>
      </c>
      <c r="AC94" s="30">
        <f>AA94*AB94</f>
        <v>200.44499999999999</v>
      </c>
      <c r="AD94" s="30">
        <f t="shared" ref="AD94" si="137">AC94-AE94</f>
        <v>200.44499999999999</v>
      </c>
      <c r="AE94" s="30"/>
      <c r="AF94" s="30">
        <f t="shared" si="126"/>
        <v>50.45</v>
      </c>
      <c r="AG94" s="30">
        <f t="shared" si="127"/>
        <v>410.31900000000002</v>
      </c>
      <c r="AH94" s="30">
        <f t="shared" si="127"/>
        <v>410.31900000000002</v>
      </c>
      <c r="AI94" s="30">
        <f t="shared" si="127"/>
        <v>0</v>
      </c>
    </row>
    <row r="95" spans="1:35" ht="31.2" x14ac:dyDescent="0.3">
      <c r="A95" s="17" t="s">
        <v>159</v>
      </c>
      <c r="B95" s="36" t="s">
        <v>160</v>
      </c>
      <c r="C95" s="19">
        <v>13.827999999999999</v>
      </c>
      <c r="D95" s="20">
        <v>7.62</v>
      </c>
      <c r="E95" s="20">
        <f>C95*D95</f>
        <v>105.36936</v>
      </c>
      <c r="F95" s="20">
        <f>E95-G95</f>
        <v>105.36936</v>
      </c>
      <c r="G95" s="20"/>
      <c r="H95" s="10">
        <v>8.1229999999999993</v>
      </c>
      <c r="I95" s="20">
        <v>7.62</v>
      </c>
      <c r="J95" s="20">
        <f>H95*I95</f>
        <v>61.897259999999996</v>
      </c>
      <c r="K95" s="20">
        <f>J95-L95</f>
        <v>61.897259999999996</v>
      </c>
      <c r="L95" s="20"/>
      <c r="M95" s="10">
        <v>5.7050000000000001</v>
      </c>
      <c r="N95" s="20">
        <v>7.98</v>
      </c>
      <c r="O95" s="20">
        <f>M95*N95</f>
        <v>45.5259</v>
      </c>
      <c r="P95" s="20">
        <f>O95-Q95</f>
        <v>45.5259</v>
      </c>
      <c r="Q95" s="20"/>
      <c r="R95" s="20">
        <f t="shared" si="118"/>
        <v>13.827999999999999</v>
      </c>
      <c r="S95" s="10">
        <f t="shared" si="119"/>
        <v>107.42316</v>
      </c>
      <c r="T95" s="10">
        <f t="shared" si="119"/>
        <v>107.42316</v>
      </c>
      <c r="U95" s="10">
        <f t="shared" si="119"/>
        <v>0</v>
      </c>
      <c r="V95" s="10">
        <v>8.1229999999999993</v>
      </c>
      <c r="W95" s="20">
        <v>7.98</v>
      </c>
      <c r="X95" s="20">
        <f>V95*W95</f>
        <v>64.821539999999999</v>
      </c>
      <c r="Y95" s="20">
        <f>X95-Z95</f>
        <v>64.821539999999999</v>
      </c>
      <c r="Z95" s="20"/>
      <c r="AA95" s="10">
        <v>5.7050000000000001</v>
      </c>
      <c r="AB95" s="20">
        <v>8.3000000000000007</v>
      </c>
      <c r="AC95" s="20">
        <f>AA95*AB95</f>
        <v>47.351500000000001</v>
      </c>
      <c r="AD95" s="20">
        <f>AC95-AE95</f>
        <v>47.351500000000001</v>
      </c>
      <c r="AE95" s="20"/>
      <c r="AF95" s="20">
        <f>V95+AA95</f>
        <v>13.827999999999999</v>
      </c>
      <c r="AG95" s="10">
        <f t="shared" si="127"/>
        <v>112.17304</v>
      </c>
      <c r="AH95" s="10">
        <f t="shared" si="127"/>
        <v>112.17304</v>
      </c>
      <c r="AI95" s="10">
        <f t="shared" si="127"/>
        <v>0</v>
      </c>
    </row>
    <row r="96" spans="1:35" ht="31.2" x14ac:dyDescent="0.3">
      <c r="A96" s="17" t="s">
        <v>161</v>
      </c>
      <c r="B96" s="35" t="s">
        <v>162</v>
      </c>
      <c r="C96" s="19">
        <v>12.61</v>
      </c>
      <c r="D96" s="20">
        <v>7.62</v>
      </c>
      <c r="E96" s="20">
        <f>C96*D96</f>
        <v>96.088200000000001</v>
      </c>
      <c r="F96" s="20">
        <f>E96-G96</f>
        <v>96.088200000000001</v>
      </c>
      <c r="G96" s="20"/>
      <c r="H96" s="10">
        <v>6.7600000000000007</v>
      </c>
      <c r="I96" s="20">
        <v>7.62</v>
      </c>
      <c r="J96" s="20">
        <f>H96*I96</f>
        <v>51.511200000000002</v>
      </c>
      <c r="K96" s="20">
        <f>J96-L96</f>
        <v>51.511200000000002</v>
      </c>
      <c r="L96" s="20"/>
      <c r="M96" s="10">
        <v>5.85</v>
      </c>
      <c r="N96" s="20">
        <v>7.98</v>
      </c>
      <c r="O96" s="20">
        <f>M96*N96</f>
        <v>46.683</v>
      </c>
      <c r="P96" s="20">
        <f>O96-Q96</f>
        <v>46.683</v>
      </c>
      <c r="Q96" s="20"/>
      <c r="R96" s="20">
        <f t="shared" si="118"/>
        <v>12.61</v>
      </c>
      <c r="S96" s="10">
        <f t="shared" si="119"/>
        <v>98.194199999999995</v>
      </c>
      <c r="T96" s="10">
        <f t="shared" si="119"/>
        <v>98.194199999999995</v>
      </c>
      <c r="U96" s="10">
        <f t="shared" si="119"/>
        <v>0</v>
      </c>
      <c r="V96" s="10">
        <v>6.7600000000000007</v>
      </c>
      <c r="W96" s="20">
        <v>7.98</v>
      </c>
      <c r="X96" s="20">
        <f>V96*W96</f>
        <v>53.944800000000008</v>
      </c>
      <c r="Y96" s="20">
        <f>X96-Z96</f>
        <v>53.944800000000008</v>
      </c>
      <c r="Z96" s="20"/>
      <c r="AA96" s="10">
        <v>5.85</v>
      </c>
      <c r="AB96" s="20">
        <v>8.3000000000000007</v>
      </c>
      <c r="AC96" s="20">
        <f>AA96*AB96</f>
        <v>48.555</v>
      </c>
      <c r="AD96" s="20">
        <f>AC96-AE96</f>
        <v>48.555</v>
      </c>
      <c r="AE96" s="20"/>
      <c r="AF96" s="20">
        <f>V96+AA96</f>
        <v>12.61</v>
      </c>
      <c r="AG96" s="10">
        <f t="shared" si="127"/>
        <v>102.49980000000001</v>
      </c>
      <c r="AH96" s="10">
        <f t="shared" si="127"/>
        <v>102.49980000000001</v>
      </c>
      <c r="AI96" s="10">
        <f t="shared" si="127"/>
        <v>0</v>
      </c>
    </row>
    <row r="97" spans="1:35" ht="31.2" x14ac:dyDescent="0.3">
      <c r="A97" s="17" t="s">
        <v>163</v>
      </c>
      <c r="B97" s="35" t="s">
        <v>164</v>
      </c>
      <c r="C97" s="19">
        <v>18.23</v>
      </c>
      <c r="D97" s="20">
        <v>7.62</v>
      </c>
      <c r="E97" s="20">
        <f t="shared" si="88"/>
        <v>138.9126</v>
      </c>
      <c r="F97" s="20">
        <f t="shared" si="113"/>
        <v>138.9126</v>
      </c>
      <c r="G97" s="20"/>
      <c r="H97" s="10">
        <v>8.32</v>
      </c>
      <c r="I97" s="20">
        <v>7.62</v>
      </c>
      <c r="J97" s="20">
        <f t="shared" si="114"/>
        <v>63.398400000000002</v>
      </c>
      <c r="K97" s="20">
        <f t="shared" si="115"/>
        <v>63.398400000000002</v>
      </c>
      <c r="L97" s="20"/>
      <c r="M97" s="10">
        <v>9.91</v>
      </c>
      <c r="N97" s="20">
        <v>7.98</v>
      </c>
      <c r="O97" s="20">
        <f t="shared" si="116"/>
        <v>79.081800000000001</v>
      </c>
      <c r="P97" s="20">
        <f t="shared" si="117"/>
        <v>79.081800000000001</v>
      </c>
      <c r="Q97" s="20"/>
      <c r="R97" s="20">
        <f t="shared" si="118"/>
        <v>18.23</v>
      </c>
      <c r="S97" s="10">
        <f t="shared" si="119"/>
        <v>142.4802</v>
      </c>
      <c r="T97" s="10">
        <f t="shared" si="119"/>
        <v>142.4802</v>
      </c>
      <c r="U97" s="10">
        <f t="shared" si="119"/>
        <v>0</v>
      </c>
      <c r="V97" s="10">
        <v>8.32</v>
      </c>
      <c r="W97" s="20">
        <v>7.98</v>
      </c>
      <c r="X97" s="20">
        <f t="shared" si="120"/>
        <v>66.393600000000006</v>
      </c>
      <c r="Y97" s="20">
        <f t="shared" si="121"/>
        <v>66.393600000000006</v>
      </c>
      <c r="Z97" s="20"/>
      <c r="AA97" s="10">
        <v>9.91</v>
      </c>
      <c r="AB97" s="20">
        <v>8.3000000000000007</v>
      </c>
      <c r="AC97" s="20">
        <f t="shared" si="122"/>
        <v>82.253000000000014</v>
      </c>
      <c r="AD97" s="20">
        <f t="shared" si="123"/>
        <v>82.253000000000014</v>
      </c>
      <c r="AE97" s="20"/>
      <c r="AF97" s="20">
        <f t="shared" si="124"/>
        <v>18.23</v>
      </c>
      <c r="AG97" s="10">
        <f t="shared" si="125"/>
        <v>148.64660000000003</v>
      </c>
      <c r="AH97" s="10">
        <f t="shared" si="125"/>
        <v>148.64660000000003</v>
      </c>
      <c r="AI97" s="10">
        <f t="shared" si="125"/>
        <v>0</v>
      </c>
    </row>
    <row r="98" spans="1:35" ht="31.2" x14ac:dyDescent="0.3">
      <c r="A98" s="17" t="s">
        <v>165</v>
      </c>
      <c r="B98" s="35" t="s">
        <v>166</v>
      </c>
      <c r="C98" s="19">
        <v>8.1389999999999993</v>
      </c>
      <c r="D98" s="20">
        <v>7.62</v>
      </c>
      <c r="E98" s="20">
        <f t="shared" si="88"/>
        <v>62.019179999999999</v>
      </c>
      <c r="F98" s="20">
        <f t="shared" si="113"/>
        <v>62.019179999999999</v>
      </c>
      <c r="G98" s="20"/>
      <c r="H98" s="10">
        <v>4.1159999999999988</v>
      </c>
      <c r="I98" s="20">
        <v>7.62</v>
      </c>
      <c r="J98" s="20">
        <f t="shared" si="114"/>
        <v>31.36391999999999</v>
      </c>
      <c r="K98" s="20">
        <f t="shared" si="115"/>
        <v>31.36391999999999</v>
      </c>
      <c r="L98" s="20"/>
      <c r="M98" s="10">
        <v>4.0230000000000006</v>
      </c>
      <c r="N98" s="20">
        <v>7.98</v>
      </c>
      <c r="O98" s="20">
        <f t="shared" si="116"/>
        <v>32.10354000000001</v>
      </c>
      <c r="P98" s="20">
        <f t="shared" si="117"/>
        <v>32.10354000000001</v>
      </c>
      <c r="Q98" s="20"/>
      <c r="R98" s="20">
        <f t="shared" si="118"/>
        <v>8.1389999999999993</v>
      </c>
      <c r="S98" s="10">
        <f t="shared" si="119"/>
        <v>63.467460000000003</v>
      </c>
      <c r="T98" s="10">
        <f t="shared" si="119"/>
        <v>63.467460000000003</v>
      </c>
      <c r="U98" s="10">
        <f t="shared" si="119"/>
        <v>0</v>
      </c>
      <c r="V98" s="10">
        <v>4.1159999999999988</v>
      </c>
      <c r="W98" s="20">
        <v>7.98</v>
      </c>
      <c r="X98" s="20">
        <f t="shared" si="120"/>
        <v>32.845679999999994</v>
      </c>
      <c r="Y98" s="20">
        <f t="shared" si="121"/>
        <v>32.845679999999994</v>
      </c>
      <c r="Z98" s="20"/>
      <c r="AA98" s="10">
        <v>4.0230000000000006</v>
      </c>
      <c r="AB98" s="20">
        <v>8.3000000000000007</v>
      </c>
      <c r="AC98" s="20">
        <f t="shared" si="122"/>
        <v>33.390900000000009</v>
      </c>
      <c r="AD98" s="20">
        <f t="shared" si="123"/>
        <v>33.390900000000009</v>
      </c>
      <c r="AE98" s="20"/>
      <c r="AF98" s="20">
        <f t="shared" si="124"/>
        <v>8.1389999999999993</v>
      </c>
      <c r="AG98" s="10">
        <f t="shared" si="125"/>
        <v>66.236580000000004</v>
      </c>
      <c r="AH98" s="10">
        <f t="shared" si="125"/>
        <v>66.236580000000004</v>
      </c>
      <c r="AI98" s="10">
        <f t="shared" si="125"/>
        <v>0</v>
      </c>
    </row>
    <row r="99" spans="1:35" s="15" customFormat="1" ht="31.2" hidden="1" x14ac:dyDescent="0.3">
      <c r="A99" s="25" t="s">
        <v>167</v>
      </c>
      <c r="B99" s="32" t="s">
        <v>168</v>
      </c>
      <c r="C99" s="22">
        <v>0.60000000000000009</v>
      </c>
      <c r="D99" s="23">
        <v>7.62</v>
      </c>
      <c r="E99" s="23">
        <f>C99*D99</f>
        <v>4.572000000000001</v>
      </c>
      <c r="F99" s="23">
        <f t="shared" si="113"/>
        <v>4.572000000000001</v>
      </c>
      <c r="G99" s="23">
        <v>0</v>
      </c>
      <c r="H99" s="14">
        <v>0.2</v>
      </c>
      <c r="I99" s="23">
        <v>7.62</v>
      </c>
      <c r="J99" s="23">
        <f>H99*I99</f>
        <v>1.524</v>
      </c>
      <c r="K99" s="23">
        <f t="shared" si="115"/>
        <v>1.524</v>
      </c>
      <c r="L99" s="23">
        <v>0</v>
      </c>
      <c r="M99" s="14">
        <v>0.4</v>
      </c>
      <c r="N99" s="23">
        <v>7.98</v>
      </c>
      <c r="O99" s="23">
        <f t="shared" si="116"/>
        <v>3.1920000000000002</v>
      </c>
      <c r="P99" s="23">
        <f t="shared" si="117"/>
        <v>3.1920000000000002</v>
      </c>
      <c r="Q99" s="23">
        <v>0</v>
      </c>
      <c r="R99" s="23">
        <f t="shared" si="118"/>
        <v>0.60000000000000009</v>
      </c>
      <c r="S99" s="14">
        <f t="shared" si="119"/>
        <v>4.7160000000000002</v>
      </c>
      <c r="T99" s="14">
        <f t="shared" si="119"/>
        <v>4.7160000000000002</v>
      </c>
      <c r="U99" s="14">
        <f t="shared" si="119"/>
        <v>0</v>
      </c>
      <c r="V99" s="14">
        <v>0.2</v>
      </c>
      <c r="W99" s="23">
        <v>7.98</v>
      </c>
      <c r="X99" s="23">
        <f>V99*W99</f>
        <v>1.5960000000000001</v>
      </c>
      <c r="Y99" s="23">
        <f t="shared" si="121"/>
        <v>1.5960000000000001</v>
      </c>
      <c r="Z99" s="23">
        <v>0</v>
      </c>
      <c r="AA99" s="14">
        <v>0.4</v>
      </c>
      <c r="AB99" s="23">
        <v>8.3000000000000007</v>
      </c>
      <c r="AC99" s="23">
        <f t="shared" si="122"/>
        <v>3.3200000000000003</v>
      </c>
      <c r="AD99" s="23">
        <f t="shared" si="123"/>
        <v>3.3200000000000003</v>
      </c>
      <c r="AE99" s="23">
        <v>0</v>
      </c>
      <c r="AF99" s="23">
        <f t="shared" si="124"/>
        <v>0.60000000000000009</v>
      </c>
      <c r="AG99" s="14">
        <f t="shared" si="125"/>
        <v>4.9160000000000004</v>
      </c>
      <c r="AH99" s="14">
        <f t="shared" si="125"/>
        <v>4.9160000000000004</v>
      </c>
      <c r="AI99" s="14">
        <f t="shared" si="125"/>
        <v>0</v>
      </c>
    </row>
    <row r="100" spans="1:35" s="15" customFormat="1" ht="31.2" hidden="1" x14ac:dyDescent="0.3">
      <c r="A100" s="25" t="s">
        <v>169</v>
      </c>
      <c r="B100" s="32" t="s">
        <v>170</v>
      </c>
      <c r="C100" s="22">
        <v>274.5</v>
      </c>
      <c r="D100" s="23">
        <v>5.8</v>
      </c>
      <c r="E100" s="23">
        <f>C100*D100</f>
        <v>1592.1</v>
      </c>
      <c r="F100" s="23">
        <f t="shared" si="113"/>
        <v>1592.1</v>
      </c>
      <c r="G100" s="23">
        <v>0</v>
      </c>
      <c r="H100" s="14">
        <v>136.1</v>
      </c>
      <c r="I100" s="23">
        <v>5.8</v>
      </c>
      <c r="J100" s="23">
        <f>H100*I100</f>
        <v>789.38</v>
      </c>
      <c r="K100" s="23">
        <f t="shared" si="115"/>
        <v>789.38</v>
      </c>
      <c r="L100" s="23">
        <v>0</v>
      </c>
      <c r="M100" s="14">
        <v>138.4</v>
      </c>
      <c r="N100" s="23">
        <v>6.07</v>
      </c>
      <c r="O100" s="23">
        <f t="shared" si="116"/>
        <v>840.08800000000008</v>
      </c>
      <c r="P100" s="23">
        <f t="shared" si="117"/>
        <v>840.08800000000008</v>
      </c>
      <c r="Q100" s="23">
        <v>0</v>
      </c>
      <c r="R100" s="23">
        <f t="shared" si="118"/>
        <v>274.5</v>
      </c>
      <c r="S100" s="14">
        <f t="shared" si="119"/>
        <v>1629.4680000000001</v>
      </c>
      <c r="T100" s="14">
        <f t="shared" si="119"/>
        <v>1629.4680000000001</v>
      </c>
      <c r="U100" s="14">
        <f t="shared" si="119"/>
        <v>0</v>
      </c>
      <c r="V100" s="14">
        <v>136.1</v>
      </c>
      <c r="W100" s="23">
        <v>6.07</v>
      </c>
      <c r="X100" s="23">
        <f>V100*W100</f>
        <v>826.12699999999995</v>
      </c>
      <c r="Y100" s="23">
        <f t="shared" si="121"/>
        <v>826.12699999999995</v>
      </c>
      <c r="Z100" s="23">
        <v>0</v>
      </c>
      <c r="AA100" s="14">
        <v>138.4</v>
      </c>
      <c r="AB100" s="23">
        <v>6.31</v>
      </c>
      <c r="AC100" s="23">
        <f t="shared" si="122"/>
        <v>873.30399999999997</v>
      </c>
      <c r="AD100" s="23">
        <f t="shared" si="123"/>
        <v>873.30399999999997</v>
      </c>
      <c r="AE100" s="23">
        <v>0</v>
      </c>
      <c r="AF100" s="23">
        <f t="shared" si="124"/>
        <v>274.5</v>
      </c>
      <c r="AG100" s="14">
        <f t="shared" si="125"/>
        <v>1699.431</v>
      </c>
      <c r="AH100" s="14">
        <f t="shared" si="125"/>
        <v>1699.431</v>
      </c>
      <c r="AI100" s="14">
        <f t="shared" si="125"/>
        <v>0</v>
      </c>
    </row>
    <row r="101" spans="1:35" s="15" customFormat="1" ht="31.2" hidden="1" x14ac:dyDescent="0.3">
      <c r="A101" s="25" t="s">
        <v>171</v>
      </c>
      <c r="B101" s="32" t="s">
        <v>172</v>
      </c>
      <c r="C101" s="22">
        <v>65.61</v>
      </c>
      <c r="D101" s="23">
        <v>6.75</v>
      </c>
      <c r="E101" s="23">
        <f>C101*D101</f>
        <v>442.86750000000001</v>
      </c>
      <c r="F101" s="23">
        <f t="shared" si="113"/>
        <v>442.86750000000001</v>
      </c>
      <c r="G101" s="23">
        <v>0</v>
      </c>
      <c r="H101" s="14">
        <v>30.63</v>
      </c>
      <c r="I101" s="23">
        <v>6.75</v>
      </c>
      <c r="J101" s="23">
        <f>H101*I101</f>
        <v>206.7525</v>
      </c>
      <c r="K101" s="23">
        <f t="shared" si="115"/>
        <v>206.7525</v>
      </c>
      <c r="L101" s="23">
        <v>0</v>
      </c>
      <c r="M101" s="14">
        <v>34.979999999999997</v>
      </c>
      <c r="N101" s="23">
        <v>7.07</v>
      </c>
      <c r="O101" s="23">
        <f t="shared" si="116"/>
        <v>247.30859999999998</v>
      </c>
      <c r="P101" s="23">
        <f t="shared" si="117"/>
        <v>247.30859999999998</v>
      </c>
      <c r="Q101" s="23">
        <v>0</v>
      </c>
      <c r="R101" s="23">
        <f t="shared" si="118"/>
        <v>65.61</v>
      </c>
      <c r="S101" s="14">
        <f t="shared" si="119"/>
        <v>454.06110000000001</v>
      </c>
      <c r="T101" s="14">
        <f t="shared" si="119"/>
        <v>454.06110000000001</v>
      </c>
      <c r="U101" s="14">
        <f t="shared" si="119"/>
        <v>0</v>
      </c>
      <c r="V101" s="14">
        <v>30.63</v>
      </c>
      <c r="W101" s="23">
        <v>7.07</v>
      </c>
      <c r="X101" s="23">
        <f>V101*W101</f>
        <v>216.55410000000001</v>
      </c>
      <c r="Y101" s="23">
        <f t="shared" si="121"/>
        <v>216.55410000000001</v>
      </c>
      <c r="Z101" s="23">
        <v>0</v>
      </c>
      <c r="AA101" s="14">
        <v>34.979999999999997</v>
      </c>
      <c r="AB101" s="23">
        <v>7.35</v>
      </c>
      <c r="AC101" s="23">
        <f t="shared" si="122"/>
        <v>257.10299999999995</v>
      </c>
      <c r="AD101" s="23">
        <f t="shared" si="123"/>
        <v>257.10299999999995</v>
      </c>
      <c r="AE101" s="23">
        <v>0</v>
      </c>
      <c r="AF101" s="23">
        <f t="shared" si="124"/>
        <v>65.61</v>
      </c>
      <c r="AG101" s="14">
        <f t="shared" si="125"/>
        <v>473.65709999999996</v>
      </c>
      <c r="AH101" s="14">
        <f t="shared" si="125"/>
        <v>473.65709999999996</v>
      </c>
      <c r="AI101" s="14">
        <f t="shared" si="125"/>
        <v>0</v>
      </c>
    </row>
    <row r="102" spans="1:35" s="15" customFormat="1" ht="31.2" hidden="1" x14ac:dyDescent="0.3">
      <c r="A102" s="25" t="s">
        <v>173</v>
      </c>
      <c r="B102" s="38" t="s">
        <v>174</v>
      </c>
      <c r="C102" s="23">
        <f t="shared" ref="C102:AI102" si="138">C103+C104</f>
        <v>986.13</v>
      </c>
      <c r="D102" s="23"/>
      <c r="E102" s="23">
        <f t="shared" si="138"/>
        <v>6805.2344999999996</v>
      </c>
      <c r="F102" s="23">
        <f t="shared" si="138"/>
        <v>6805.2344999999996</v>
      </c>
      <c r="G102" s="23">
        <f t="shared" si="138"/>
        <v>0</v>
      </c>
      <c r="H102" s="23">
        <f t="shared" si="138"/>
        <v>498.53</v>
      </c>
      <c r="I102" s="23"/>
      <c r="J102" s="23">
        <f t="shared" si="138"/>
        <v>3433.1289000000002</v>
      </c>
      <c r="K102" s="23">
        <f t="shared" si="138"/>
        <v>3433.1289000000002</v>
      </c>
      <c r="L102" s="23">
        <f t="shared" si="138"/>
        <v>0</v>
      </c>
      <c r="M102" s="23">
        <f t="shared" si="138"/>
        <v>487.6</v>
      </c>
      <c r="N102" s="23"/>
      <c r="O102" s="23">
        <f t="shared" si="138"/>
        <v>3531.8528000000006</v>
      </c>
      <c r="P102" s="23">
        <f t="shared" si="138"/>
        <v>3531.8528000000006</v>
      </c>
      <c r="Q102" s="23">
        <f t="shared" si="138"/>
        <v>0</v>
      </c>
      <c r="R102" s="23">
        <f t="shared" si="138"/>
        <v>986.13</v>
      </c>
      <c r="S102" s="23">
        <f t="shared" si="138"/>
        <v>6964.9817000000003</v>
      </c>
      <c r="T102" s="23">
        <f t="shared" si="138"/>
        <v>6964.9817000000003</v>
      </c>
      <c r="U102" s="23">
        <f t="shared" si="138"/>
        <v>0</v>
      </c>
      <c r="V102" s="23">
        <f t="shared" si="138"/>
        <v>498.53</v>
      </c>
      <c r="W102" s="23"/>
      <c r="X102" s="23">
        <f t="shared" si="138"/>
        <v>3595.7873</v>
      </c>
      <c r="Y102" s="23">
        <f t="shared" si="138"/>
        <v>3595.7873</v>
      </c>
      <c r="Z102" s="23">
        <f t="shared" si="138"/>
        <v>0</v>
      </c>
      <c r="AA102" s="23">
        <f t="shared" si="138"/>
        <v>487.6</v>
      </c>
      <c r="AB102" s="23"/>
      <c r="AC102" s="23">
        <f t="shared" si="138"/>
        <v>3672.096</v>
      </c>
      <c r="AD102" s="23">
        <f t="shared" si="138"/>
        <v>3672.096</v>
      </c>
      <c r="AE102" s="23">
        <f t="shared" si="138"/>
        <v>0</v>
      </c>
      <c r="AF102" s="23">
        <f t="shared" si="138"/>
        <v>986.13</v>
      </c>
      <c r="AG102" s="23">
        <f t="shared" si="138"/>
        <v>7267.8832999999995</v>
      </c>
      <c r="AH102" s="23">
        <f t="shared" si="138"/>
        <v>7267.8832999999995</v>
      </c>
      <c r="AI102" s="23">
        <f t="shared" si="138"/>
        <v>0</v>
      </c>
    </row>
    <row r="103" spans="1:35" hidden="1" x14ac:dyDescent="0.3">
      <c r="A103" s="24"/>
      <c r="B103" s="39" t="s">
        <v>32</v>
      </c>
      <c r="C103" s="19">
        <v>815.03</v>
      </c>
      <c r="D103" s="20">
        <v>6.75</v>
      </c>
      <c r="E103" s="20">
        <f t="shared" ref="E103:E116" si="139">C103*D103</f>
        <v>5501.4524999999994</v>
      </c>
      <c r="F103" s="20">
        <f t="shared" ref="F103:F116" si="140">E103-G103</f>
        <v>5501.4524999999994</v>
      </c>
      <c r="G103" s="20">
        <v>0</v>
      </c>
      <c r="H103" s="10">
        <v>420.31</v>
      </c>
      <c r="I103" s="20">
        <v>6.75</v>
      </c>
      <c r="J103" s="20">
        <f t="shared" ref="J103:J116" si="141">H103*I103</f>
        <v>2837.0925000000002</v>
      </c>
      <c r="K103" s="20">
        <f t="shared" ref="K103:K116" si="142">J103-L103</f>
        <v>2837.0925000000002</v>
      </c>
      <c r="L103" s="20">
        <v>0</v>
      </c>
      <c r="M103" s="10">
        <v>394.72</v>
      </c>
      <c r="N103" s="20">
        <v>7.07</v>
      </c>
      <c r="O103" s="20">
        <f t="shared" ref="O103:O116" si="143">M103*N103</f>
        <v>2790.6704000000004</v>
      </c>
      <c r="P103" s="20">
        <f t="shared" ref="P103:P116" si="144">O103-Q103</f>
        <v>2790.6704000000004</v>
      </c>
      <c r="Q103" s="20">
        <v>0</v>
      </c>
      <c r="R103" s="20">
        <f>H103+M103</f>
        <v>815.03</v>
      </c>
      <c r="S103" s="10">
        <f t="shared" ref="S103:U111" si="145">J103+O103</f>
        <v>5627.7629000000006</v>
      </c>
      <c r="T103" s="10">
        <f t="shared" si="145"/>
        <v>5627.7629000000006</v>
      </c>
      <c r="U103" s="10">
        <f t="shared" si="145"/>
        <v>0</v>
      </c>
      <c r="V103" s="10">
        <v>420.31</v>
      </c>
      <c r="W103" s="20">
        <v>7.07</v>
      </c>
      <c r="X103" s="20">
        <f t="shared" ref="X103:X116" si="146">V103*W103</f>
        <v>2971.5916999999999</v>
      </c>
      <c r="Y103" s="20">
        <f t="shared" ref="Y103:Y116" si="147">X103-Z103</f>
        <v>2971.5916999999999</v>
      </c>
      <c r="Z103" s="20">
        <v>0</v>
      </c>
      <c r="AA103" s="10">
        <v>394.72</v>
      </c>
      <c r="AB103" s="20">
        <v>7.35</v>
      </c>
      <c r="AC103" s="20">
        <f t="shared" ref="AC103:AC116" si="148">AA103*AB103</f>
        <v>2901.192</v>
      </c>
      <c r="AD103" s="20">
        <f t="shared" ref="AD103:AD116" si="149">AC103-AE103</f>
        <v>2901.192</v>
      </c>
      <c r="AE103" s="20">
        <v>0</v>
      </c>
      <c r="AF103" s="20">
        <f t="shared" ref="AF103:AF116" si="150">V103+AA103</f>
        <v>815.03</v>
      </c>
      <c r="AG103" s="10">
        <f t="shared" ref="AG103:AI116" si="151">X103+AC103</f>
        <v>5872.7837</v>
      </c>
      <c r="AH103" s="10">
        <f t="shared" si="151"/>
        <v>5872.7837</v>
      </c>
      <c r="AI103" s="10">
        <f t="shared" si="151"/>
        <v>0</v>
      </c>
    </row>
    <row r="104" spans="1:35" hidden="1" x14ac:dyDescent="0.3">
      <c r="A104" s="24"/>
      <c r="B104" s="39" t="s">
        <v>33</v>
      </c>
      <c r="C104" s="19">
        <v>171.1</v>
      </c>
      <c r="D104" s="20">
        <v>7.62</v>
      </c>
      <c r="E104" s="20">
        <f t="shared" si="139"/>
        <v>1303.7819999999999</v>
      </c>
      <c r="F104" s="20">
        <f t="shared" si="140"/>
        <v>1303.7819999999999</v>
      </c>
      <c r="G104" s="20">
        <v>0</v>
      </c>
      <c r="H104" s="10">
        <v>78.22</v>
      </c>
      <c r="I104" s="20">
        <v>7.62</v>
      </c>
      <c r="J104" s="20">
        <f t="shared" si="141"/>
        <v>596.03639999999996</v>
      </c>
      <c r="K104" s="20">
        <f t="shared" si="142"/>
        <v>596.03639999999996</v>
      </c>
      <c r="L104" s="20">
        <v>0</v>
      </c>
      <c r="M104" s="10">
        <v>92.88</v>
      </c>
      <c r="N104" s="20">
        <v>7.98</v>
      </c>
      <c r="O104" s="20">
        <f t="shared" si="143"/>
        <v>741.18240000000003</v>
      </c>
      <c r="P104" s="20">
        <f t="shared" si="144"/>
        <v>741.18240000000003</v>
      </c>
      <c r="Q104" s="20">
        <v>0</v>
      </c>
      <c r="R104" s="20">
        <f>H104+M104</f>
        <v>171.1</v>
      </c>
      <c r="S104" s="10">
        <f t="shared" si="145"/>
        <v>1337.2188000000001</v>
      </c>
      <c r="T104" s="10">
        <f t="shared" si="145"/>
        <v>1337.2188000000001</v>
      </c>
      <c r="U104" s="10">
        <f t="shared" si="145"/>
        <v>0</v>
      </c>
      <c r="V104" s="10">
        <v>78.22</v>
      </c>
      <c r="W104" s="20">
        <v>7.98</v>
      </c>
      <c r="X104" s="20">
        <f t="shared" si="146"/>
        <v>624.19560000000001</v>
      </c>
      <c r="Y104" s="20">
        <f t="shared" si="147"/>
        <v>624.19560000000001</v>
      </c>
      <c r="Z104" s="20">
        <v>0</v>
      </c>
      <c r="AA104" s="10">
        <v>92.88</v>
      </c>
      <c r="AB104" s="20">
        <v>8.3000000000000007</v>
      </c>
      <c r="AC104" s="20">
        <f t="shared" si="148"/>
        <v>770.904</v>
      </c>
      <c r="AD104" s="20">
        <f t="shared" si="149"/>
        <v>770.904</v>
      </c>
      <c r="AE104" s="20">
        <v>0</v>
      </c>
      <c r="AF104" s="20">
        <f t="shared" si="150"/>
        <v>171.1</v>
      </c>
      <c r="AG104" s="10">
        <f t="shared" si="151"/>
        <v>1395.0996</v>
      </c>
      <c r="AH104" s="10">
        <f t="shared" si="151"/>
        <v>1395.0996</v>
      </c>
      <c r="AI104" s="10">
        <f t="shared" si="151"/>
        <v>0</v>
      </c>
    </row>
    <row r="105" spans="1:35" s="15" customFormat="1" ht="31.2" hidden="1" x14ac:dyDescent="0.3">
      <c r="A105" s="25" t="s">
        <v>175</v>
      </c>
      <c r="B105" s="32" t="s">
        <v>176</v>
      </c>
      <c r="C105" s="23">
        <f t="shared" ref="C105" si="152">C106+C107</f>
        <v>224.53</v>
      </c>
      <c r="D105" s="23"/>
      <c r="E105" s="23">
        <f t="shared" ref="E105:H105" si="153">E106+E107</f>
        <v>1686.0009300000002</v>
      </c>
      <c r="F105" s="23">
        <f t="shared" si="153"/>
        <v>1686.0009300000002</v>
      </c>
      <c r="G105" s="23">
        <f t="shared" si="153"/>
        <v>0</v>
      </c>
      <c r="H105" s="23">
        <f t="shared" si="153"/>
        <v>103.919</v>
      </c>
      <c r="I105" s="23"/>
      <c r="J105" s="23">
        <f t="shared" ref="J105:M105" si="154">J106+J107</f>
        <v>787.27004999999997</v>
      </c>
      <c r="K105" s="23">
        <f t="shared" si="154"/>
        <v>787.27004999999997</v>
      </c>
      <c r="L105" s="23">
        <f t="shared" si="154"/>
        <v>0</v>
      </c>
      <c r="M105" s="23">
        <f t="shared" si="154"/>
        <v>120.61099999999999</v>
      </c>
      <c r="N105" s="23"/>
      <c r="O105" s="23">
        <f t="shared" ref="O105:V105" si="155">O106+O107</f>
        <v>941.21636000000001</v>
      </c>
      <c r="P105" s="23">
        <f t="shared" si="155"/>
        <v>941.21636000000001</v>
      </c>
      <c r="Q105" s="23">
        <f t="shared" si="155"/>
        <v>0</v>
      </c>
      <c r="R105" s="23">
        <f t="shared" si="155"/>
        <v>224.53</v>
      </c>
      <c r="S105" s="23">
        <f t="shared" si="155"/>
        <v>1728.48641</v>
      </c>
      <c r="T105" s="23">
        <f t="shared" si="155"/>
        <v>1728.48641</v>
      </c>
      <c r="U105" s="23">
        <f t="shared" si="155"/>
        <v>0</v>
      </c>
      <c r="V105" s="23">
        <f t="shared" si="155"/>
        <v>103.919</v>
      </c>
      <c r="W105" s="23"/>
      <c r="X105" s="23">
        <f t="shared" ref="X105:AA105" si="156">X106+X107</f>
        <v>824.46973000000003</v>
      </c>
      <c r="Y105" s="23">
        <f t="shared" si="156"/>
        <v>824.46973000000003</v>
      </c>
      <c r="Z105" s="23">
        <f t="shared" si="156"/>
        <v>0</v>
      </c>
      <c r="AA105" s="23">
        <f t="shared" si="156"/>
        <v>120.61099999999999</v>
      </c>
      <c r="AB105" s="23"/>
      <c r="AC105" s="23">
        <f t="shared" ref="AC105:AI105" si="157">AC106+AC107</f>
        <v>978.87739999999997</v>
      </c>
      <c r="AD105" s="23">
        <f t="shared" si="157"/>
        <v>978.87739999999997</v>
      </c>
      <c r="AE105" s="23">
        <f t="shared" si="157"/>
        <v>0</v>
      </c>
      <c r="AF105" s="23">
        <f t="shared" si="157"/>
        <v>224.53</v>
      </c>
      <c r="AG105" s="23">
        <f t="shared" si="157"/>
        <v>1803.3471300000001</v>
      </c>
      <c r="AH105" s="23">
        <f t="shared" si="157"/>
        <v>1803.3471300000001</v>
      </c>
      <c r="AI105" s="23">
        <f t="shared" si="157"/>
        <v>0</v>
      </c>
    </row>
    <row r="106" spans="1:35" hidden="1" x14ac:dyDescent="0.3">
      <c r="A106" s="24"/>
      <c r="B106" s="39" t="s">
        <v>32</v>
      </c>
      <c r="C106" s="19">
        <v>28.640999999999998</v>
      </c>
      <c r="D106" s="20">
        <v>6.75</v>
      </c>
      <c r="E106" s="20">
        <f t="shared" ref="E106:E108" si="158">C106*D106</f>
        <v>193.32674999999998</v>
      </c>
      <c r="F106" s="20">
        <f t="shared" ref="F106:F108" si="159">E106-G106</f>
        <v>193.32674999999998</v>
      </c>
      <c r="G106" s="20">
        <v>0</v>
      </c>
      <c r="H106" s="10">
        <v>5.2789999999999999</v>
      </c>
      <c r="I106" s="20">
        <v>6.75</v>
      </c>
      <c r="J106" s="20">
        <f t="shared" ref="J106:J108" si="160">H106*I106</f>
        <v>35.633249999999997</v>
      </c>
      <c r="K106" s="20">
        <f t="shared" ref="K106:K108" si="161">J106-L106</f>
        <v>35.633249999999997</v>
      </c>
      <c r="L106" s="20">
        <v>0</v>
      </c>
      <c r="M106" s="10">
        <v>23.361999999999998</v>
      </c>
      <c r="N106" s="20">
        <v>7.07</v>
      </c>
      <c r="O106" s="20">
        <f t="shared" ref="O106:O108" si="162">M106*N106</f>
        <v>165.16934000000001</v>
      </c>
      <c r="P106" s="20">
        <f t="shared" ref="P106:P108" si="163">O106-Q106</f>
        <v>165.16934000000001</v>
      </c>
      <c r="Q106" s="20">
        <v>0</v>
      </c>
      <c r="R106" s="20">
        <f>H106+M106</f>
        <v>28.640999999999998</v>
      </c>
      <c r="S106" s="10">
        <f t="shared" ref="S106:U107" si="164">J106+O106</f>
        <v>200.80259000000001</v>
      </c>
      <c r="T106" s="10">
        <f t="shared" si="164"/>
        <v>200.80259000000001</v>
      </c>
      <c r="U106" s="10">
        <f t="shared" si="164"/>
        <v>0</v>
      </c>
      <c r="V106" s="10">
        <v>5.2789999999999999</v>
      </c>
      <c r="W106" s="20">
        <v>7.07</v>
      </c>
      <c r="X106" s="20">
        <f t="shared" ref="X106:X108" si="165">V106*W106</f>
        <v>37.32253</v>
      </c>
      <c r="Y106" s="20">
        <f t="shared" ref="Y106:Y108" si="166">X106-Z106</f>
        <v>37.32253</v>
      </c>
      <c r="Z106" s="20">
        <v>0</v>
      </c>
      <c r="AA106" s="10">
        <v>23.361999999999998</v>
      </c>
      <c r="AB106" s="20">
        <v>7.35</v>
      </c>
      <c r="AC106" s="20">
        <f t="shared" ref="AC106:AC108" si="167">AA106*AB106</f>
        <v>171.71069999999997</v>
      </c>
      <c r="AD106" s="20">
        <f t="shared" ref="AD106:AD108" si="168">AC106-AE106</f>
        <v>171.71069999999997</v>
      </c>
      <c r="AE106" s="20">
        <v>0</v>
      </c>
      <c r="AF106" s="20">
        <f t="shared" ref="AF106:AF108" si="169">V106+AA106</f>
        <v>28.640999999999998</v>
      </c>
      <c r="AG106" s="10">
        <f t="shared" ref="AG106:AI108" si="170">X106+AC106</f>
        <v>209.03322999999997</v>
      </c>
      <c r="AH106" s="10">
        <f t="shared" si="170"/>
        <v>209.03322999999997</v>
      </c>
      <c r="AI106" s="10">
        <f t="shared" si="170"/>
        <v>0</v>
      </c>
    </row>
    <row r="107" spans="1:35" hidden="1" x14ac:dyDescent="0.3">
      <c r="A107" s="24"/>
      <c r="B107" s="39" t="s">
        <v>33</v>
      </c>
      <c r="C107" s="19">
        <v>195.88900000000001</v>
      </c>
      <c r="D107" s="20">
        <v>7.62</v>
      </c>
      <c r="E107" s="20">
        <f t="shared" si="158"/>
        <v>1492.6741800000002</v>
      </c>
      <c r="F107" s="20">
        <f t="shared" si="159"/>
        <v>1492.6741800000002</v>
      </c>
      <c r="G107" s="20">
        <v>0</v>
      </c>
      <c r="H107" s="10">
        <v>98.64</v>
      </c>
      <c r="I107" s="20">
        <v>7.62</v>
      </c>
      <c r="J107" s="20">
        <f t="shared" si="160"/>
        <v>751.63679999999999</v>
      </c>
      <c r="K107" s="20">
        <f t="shared" si="161"/>
        <v>751.63679999999999</v>
      </c>
      <c r="L107" s="20">
        <v>0</v>
      </c>
      <c r="M107" s="10">
        <v>97.248999999999995</v>
      </c>
      <c r="N107" s="20">
        <v>7.98</v>
      </c>
      <c r="O107" s="20">
        <f t="shared" si="162"/>
        <v>776.04701999999997</v>
      </c>
      <c r="P107" s="20">
        <f t="shared" si="163"/>
        <v>776.04701999999997</v>
      </c>
      <c r="Q107" s="20">
        <v>0</v>
      </c>
      <c r="R107" s="20">
        <f>H107+M107</f>
        <v>195.88900000000001</v>
      </c>
      <c r="S107" s="10">
        <f t="shared" si="164"/>
        <v>1527.68382</v>
      </c>
      <c r="T107" s="10">
        <f t="shared" si="164"/>
        <v>1527.68382</v>
      </c>
      <c r="U107" s="10">
        <f t="shared" si="164"/>
        <v>0</v>
      </c>
      <c r="V107" s="10">
        <v>98.64</v>
      </c>
      <c r="W107" s="20">
        <v>7.98</v>
      </c>
      <c r="X107" s="20">
        <f t="shared" si="165"/>
        <v>787.1472</v>
      </c>
      <c r="Y107" s="20">
        <f t="shared" si="166"/>
        <v>787.1472</v>
      </c>
      <c r="Z107" s="20">
        <v>0</v>
      </c>
      <c r="AA107" s="10">
        <v>97.248999999999995</v>
      </c>
      <c r="AB107" s="20">
        <v>8.3000000000000007</v>
      </c>
      <c r="AC107" s="20">
        <f t="shared" si="167"/>
        <v>807.16669999999999</v>
      </c>
      <c r="AD107" s="20">
        <f t="shared" si="168"/>
        <v>807.16669999999999</v>
      </c>
      <c r="AE107" s="20">
        <v>0</v>
      </c>
      <c r="AF107" s="20">
        <f t="shared" si="169"/>
        <v>195.88900000000001</v>
      </c>
      <c r="AG107" s="10">
        <f t="shared" si="170"/>
        <v>1594.3139000000001</v>
      </c>
      <c r="AH107" s="10">
        <f t="shared" si="170"/>
        <v>1594.3139000000001</v>
      </c>
      <c r="AI107" s="10">
        <f t="shared" si="170"/>
        <v>0</v>
      </c>
    </row>
    <row r="108" spans="1:35" s="15" customFormat="1" hidden="1" x14ac:dyDescent="0.3">
      <c r="A108" s="25" t="s">
        <v>177</v>
      </c>
      <c r="B108" s="32" t="s">
        <v>178</v>
      </c>
      <c r="C108" s="22">
        <v>3.74</v>
      </c>
      <c r="D108" s="23">
        <v>6.75</v>
      </c>
      <c r="E108" s="23">
        <f t="shared" si="158"/>
        <v>25.245000000000001</v>
      </c>
      <c r="F108" s="23">
        <f t="shared" si="159"/>
        <v>25.245000000000001</v>
      </c>
      <c r="G108" s="23">
        <v>0</v>
      </c>
      <c r="H108" s="14">
        <v>1.87</v>
      </c>
      <c r="I108" s="23">
        <v>6.75</v>
      </c>
      <c r="J108" s="23">
        <f t="shared" si="160"/>
        <v>12.6225</v>
      </c>
      <c r="K108" s="23">
        <f t="shared" si="161"/>
        <v>12.6225</v>
      </c>
      <c r="L108" s="23">
        <v>0</v>
      </c>
      <c r="M108" s="14">
        <v>1.87</v>
      </c>
      <c r="N108" s="23">
        <v>7.07</v>
      </c>
      <c r="O108" s="23">
        <f t="shared" si="162"/>
        <v>13.220900000000002</v>
      </c>
      <c r="P108" s="23">
        <f t="shared" si="163"/>
        <v>13.220900000000002</v>
      </c>
      <c r="Q108" s="23">
        <v>0</v>
      </c>
      <c r="R108" s="23">
        <f>H108+M108</f>
        <v>3.74</v>
      </c>
      <c r="S108" s="14">
        <f t="shared" si="145"/>
        <v>25.843400000000003</v>
      </c>
      <c r="T108" s="14">
        <f t="shared" si="145"/>
        <v>25.843400000000003</v>
      </c>
      <c r="U108" s="14">
        <f t="shared" si="145"/>
        <v>0</v>
      </c>
      <c r="V108" s="14">
        <v>1.87</v>
      </c>
      <c r="W108" s="23">
        <v>7.07</v>
      </c>
      <c r="X108" s="23">
        <f t="shared" si="165"/>
        <v>13.220900000000002</v>
      </c>
      <c r="Y108" s="23">
        <f t="shared" si="166"/>
        <v>13.220900000000002</v>
      </c>
      <c r="Z108" s="23">
        <v>0</v>
      </c>
      <c r="AA108" s="14">
        <v>1.87</v>
      </c>
      <c r="AB108" s="23">
        <v>7.35</v>
      </c>
      <c r="AC108" s="23">
        <f t="shared" si="167"/>
        <v>13.7445</v>
      </c>
      <c r="AD108" s="23">
        <f t="shared" si="168"/>
        <v>13.7445</v>
      </c>
      <c r="AE108" s="23">
        <v>0</v>
      </c>
      <c r="AF108" s="23">
        <f t="shared" si="169"/>
        <v>3.74</v>
      </c>
      <c r="AG108" s="14">
        <f t="shared" si="170"/>
        <v>26.965400000000002</v>
      </c>
      <c r="AH108" s="14">
        <f t="shared" si="170"/>
        <v>26.965400000000002</v>
      </c>
      <c r="AI108" s="14">
        <f t="shared" si="170"/>
        <v>0</v>
      </c>
    </row>
    <row r="109" spans="1:35" s="15" customFormat="1" hidden="1" x14ac:dyDescent="0.3">
      <c r="A109" s="25" t="s">
        <v>179</v>
      </c>
      <c r="B109" s="32" t="s">
        <v>180</v>
      </c>
      <c r="C109" s="22">
        <f>C110+C111</f>
        <v>100.55000000000001</v>
      </c>
      <c r="D109" s="22"/>
      <c r="E109" s="22">
        <f t="shared" ref="E109:AI109" si="171">E110+E111</f>
        <v>741.82082100000002</v>
      </c>
      <c r="F109" s="22">
        <f t="shared" si="171"/>
        <v>641.675010165</v>
      </c>
      <c r="G109" s="22">
        <f t="shared" si="171"/>
        <v>100.14581083500002</v>
      </c>
      <c r="H109" s="22">
        <f t="shared" si="171"/>
        <v>49.439819999999997</v>
      </c>
      <c r="I109" s="22">
        <f t="shared" si="171"/>
        <v>14.370000000000001</v>
      </c>
      <c r="J109" s="22">
        <f t="shared" si="171"/>
        <v>365.35981499999997</v>
      </c>
      <c r="K109" s="22">
        <f t="shared" si="171"/>
        <v>316.03623997499994</v>
      </c>
      <c r="L109" s="22">
        <f t="shared" si="171"/>
        <v>49.323575025000004</v>
      </c>
      <c r="M109" s="22">
        <f t="shared" si="171"/>
        <v>51.11018</v>
      </c>
      <c r="N109" s="22">
        <f t="shared" si="171"/>
        <v>15.05</v>
      </c>
      <c r="O109" s="22">
        <f t="shared" si="171"/>
        <v>394.26303559999997</v>
      </c>
      <c r="P109" s="22">
        <f t="shared" si="171"/>
        <v>341.03752579399998</v>
      </c>
      <c r="Q109" s="22">
        <f t="shared" si="171"/>
        <v>53.225509805999998</v>
      </c>
      <c r="R109" s="22">
        <f t="shared" si="171"/>
        <v>100.54999999999998</v>
      </c>
      <c r="S109" s="22">
        <f t="shared" si="171"/>
        <v>759.62285059999999</v>
      </c>
      <c r="T109" s="22">
        <f t="shared" si="171"/>
        <v>657.07376576899992</v>
      </c>
      <c r="U109" s="22">
        <f t="shared" si="171"/>
        <v>102.54908483099999</v>
      </c>
      <c r="V109" s="22">
        <f t="shared" si="171"/>
        <v>49.439819999999997</v>
      </c>
      <c r="W109" s="22">
        <f t="shared" si="171"/>
        <v>15.05</v>
      </c>
      <c r="X109" s="22">
        <f t="shared" si="171"/>
        <v>382.63531740000002</v>
      </c>
      <c r="Y109" s="22">
        <f t="shared" si="171"/>
        <v>330.97954955099999</v>
      </c>
      <c r="Z109" s="22">
        <f t="shared" si="171"/>
        <v>51.655767849</v>
      </c>
      <c r="AA109" s="22">
        <f t="shared" si="171"/>
        <v>51.11018</v>
      </c>
      <c r="AB109" s="22">
        <f t="shared" si="171"/>
        <v>15.65</v>
      </c>
      <c r="AC109" s="22">
        <f t="shared" si="171"/>
        <v>410.02065800000003</v>
      </c>
      <c r="AD109" s="22">
        <f t="shared" si="171"/>
        <v>354.66786917000002</v>
      </c>
      <c r="AE109" s="22">
        <f t="shared" si="171"/>
        <v>55.352788830000009</v>
      </c>
      <c r="AF109" s="22">
        <f t="shared" si="171"/>
        <v>100.54999999999998</v>
      </c>
      <c r="AG109" s="22">
        <f t="shared" si="171"/>
        <v>792.6559754000001</v>
      </c>
      <c r="AH109" s="22">
        <f t="shared" si="171"/>
        <v>685.64741872100001</v>
      </c>
      <c r="AI109" s="22">
        <f t="shared" si="171"/>
        <v>107.00855667900001</v>
      </c>
    </row>
    <row r="110" spans="1:35" hidden="1" x14ac:dyDescent="0.3">
      <c r="A110" s="24"/>
      <c r="B110" s="39" t="s">
        <v>32</v>
      </c>
      <c r="C110" s="19">
        <v>28.011700000000001</v>
      </c>
      <c r="D110" s="20">
        <v>6.75</v>
      </c>
      <c r="E110" s="20">
        <f t="shared" si="139"/>
        <v>189.07897500000001</v>
      </c>
      <c r="F110" s="20">
        <f t="shared" si="140"/>
        <v>163.55331337500002</v>
      </c>
      <c r="G110" s="20">
        <f>E110*13.5%</f>
        <v>25.525661625000005</v>
      </c>
      <c r="H110" s="10">
        <v>13.070819999999999</v>
      </c>
      <c r="I110" s="20">
        <v>6.75</v>
      </c>
      <c r="J110" s="20">
        <f t="shared" si="141"/>
        <v>88.228034999999991</v>
      </c>
      <c r="K110" s="20">
        <f t="shared" si="142"/>
        <v>76.317250274999992</v>
      </c>
      <c r="L110" s="20">
        <f>J110*13.5%</f>
        <v>11.910784724999999</v>
      </c>
      <c r="M110" s="10">
        <v>14.94088</v>
      </c>
      <c r="N110" s="20">
        <v>7.07</v>
      </c>
      <c r="O110" s="20">
        <f t="shared" si="143"/>
        <v>105.6320216</v>
      </c>
      <c r="P110" s="20">
        <f t="shared" si="144"/>
        <v>91.371698683999995</v>
      </c>
      <c r="Q110" s="20">
        <f>O110*13.5%</f>
        <v>14.260322916000002</v>
      </c>
      <c r="R110" s="20">
        <f>H110+M110</f>
        <v>28.011699999999998</v>
      </c>
      <c r="S110" s="10">
        <f t="shared" si="145"/>
        <v>193.86005660000001</v>
      </c>
      <c r="T110" s="10">
        <f t="shared" si="145"/>
        <v>167.68894895899999</v>
      </c>
      <c r="U110" s="10">
        <f t="shared" si="145"/>
        <v>26.171107640999999</v>
      </c>
      <c r="V110" s="10">
        <f>H110</f>
        <v>13.070819999999999</v>
      </c>
      <c r="W110" s="20">
        <v>7.07</v>
      </c>
      <c r="X110" s="20">
        <f t="shared" si="146"/>
        <v>92.410697400000004</v>
      </c>
      <c r="Y110" s="20">
        <f t="shared" si="147"/>
        <v>79.935253251000006</v>
      </c>
      <c r="Z110" s="20">
        <f>X110*13.5%</f>
        <v>12.475444149000001</v>
      </c>
      <c r="AA110" s="10">
        <f>M110</f>
        <v>14.94088</v>
      </c>
      <c r="AB110" s="20">
        <v>7.35</v>
      </c>
      <c r="AC110" s="20">
        <f t="shared" si="148"/>
        <v>109.815468</v>
      </c>
      <c r="AD110" s="20">
        <f t="shared" si="149"/>
        <v>94.990379820000001</v>
      </c>
      <c r="AE110" s="20">
        <f>AC110*13.5%</f>
        <v>14.82508818</v>
      </c>
      <c r="AF110" s="20">
        <f t="shared" si="150"/>
        <v>28.011699999999998</v>
      </c>
      <c r="AG110" s="10">
        <f t="shared" si="151"/>
        <v>202.22616540000001</v>
      </c>
      <c r="AH110" s="10">
        <f t="shared" si="151"/>
        <v>174.92563307099999</v>
      </c>
      <c r="AI110" s="10">
        <f t="shared" si="151"/>
        <v>27.300532328999999</v>
      </c>
    </row>
    <row r="111" spans="1:35" hidden="1" x14ac:dyDescent="0.3">
      <c r="A111" s="24"/>
      <c r="B111" s="39" t="s">
        <v>33</v>
      </c>
      <c r="C111" s="19">
        <v>72.538300000000007</v>
      </c>
      <c r="D111" s="20">
        <v>7.62</v>
      </c>
      <c r="E111" s="20">
        <f t="shared" si="139"/>
        <v>552.74184600000001</v>
      </c>
      <c r="F111" s="20">
        <f t="shared" si="140"/>
        <v>478.12169678999999</v>
      </c>
      <c r="G111" s="20">
        <f>E111*13.5%</f>
        <v>74.620149210000008</v>
      </c>
      <c r="H111" s="10">
        <v>36.369</v>
      </c>
      <c r="I111" s="20">
        <v>7.62</v>
      </c>
      <c r="J111" s="20">
        <f t="shared" si="141"/>
        <v>277.13177999999999</v>
      </c>
      <c r="K111" s="20">
        <f t="shared" si="142"/>
        <v>239.71898969999998</v>
      </c>
      <c r="L111" s="20">
        <f>J111*13.5%</f>
        <v>37.412790300000005</v>
      </c>
      <c r="M111" s="10">
        <v>36.1693</v>
      </c>
      <c r="N111" s="20">
        <v>7.98</v>
      </c>
      <c r="O111" s="20">
        <f t="shared" si="143"/>
        <v>288.63101399999999</v>
      </c>
      <c r="P111" s="20">
        <f t="shared" si="144"/>
        <v>249.66582711000001</v>
      </c>
      <c r="Q111" s="20">
        <f>O111*13.5%</f>
        <v>38.965186889999998</v>
      </c>
      <c r="R111" s="20">
        <f>H111+M111</f>
        <v>72.538299999999992</v>
      </c>
      <c r="S111" s="10">
        <f t="shared" si="145"/>
        <v>565.76279399999999</v>
      </c>
      <c r="T111" s="10">
        <f t="shared" si="145"/>
        <v>489.38481680999996</v>
      </c>
      <c r="U111" s="10">
        <f t="shared" si="145"/>
        <v>76.377977189999996</v>
      </c>
      <c r="V111" s="10">
        <f>H111</f>
        <v>36.369</v>
      </c>
      <c r="W111" s="20">
        <v>7.98</v>
      </c>
      <c r="X111" s="20">
        <f t="shared" si="146"/>
        <v>290.22462000000002</v>
      </c>
      <c r="Y111" s="20">
        <f t="shared" si="147"/>
        <v>251.04429630000001</v>
      </c>
      <c r="Z111" s="20">
        <f>X111*13.5%</f>
        <v>39.180323700000002</v>
      </c>
      <c r="AA111" s="10">
        <f>M111</f>
        <v>36.1693</v>
      </c>
      <c r="AB111" s="20">
        <v>8.3000000000000007</v>
      </c>
      <c r="AC111" s="20">
        <f t="shared" si="148"/>
        <v>300.20519000000002</v>
      </c>
      <c r="AD111" s="20">
        <f t="shared" si="149"/>
        <v>259.67748935000003</v>
      </c>
      <c r="AE111" s="20">
        <f>AC111*13.5%</f>
        <v>40.527700650000007</v>
      </c>
      <c r="AF111" s="20">
        <f t="shared" si="150"/>
        <v>72.538299999999992</v>
      </c>
      <c r="AG111" s="10">
        <f t="shared" si="151"/>
        <v>590.42981000000009</v>
      </c>
      <c r="AH111" s="10">
        <f t="shared" si="151"/>
        <v>510.72178565000002</v>
      </c>
      <c r="AI111" s="10">
        <f t="shared" si="151"/>
        <v>79.708024350000017</v>
      </c>
    </row>
    <row r="112" spans="1:35" s="15" customFormat="1" ht="31.2" hidden="1" x14ac:dyDescent="0.3">
      <c r="A112" s="25" t="s">
        <v>181</v>
      </c>
      <c r="B112" s="38" t="s">
        <v>182</v>
      </c>
      <c r="C112" s="23">
        <f t="shared" ref="C112:AI112" si="172">C113+C114+C115</f>
        <v>48.589999999999996</v>
      </c>
      <c r="D112" s="23"/>
      <c r="E112" s="23">
        <f t="shared" si="172"/>
        <v>337.83089999999993</v>
      </c>
      <c r="F112" s="23">
        <f t="shared" si="172"/>
        <v>234.31462649999997</v>
      </c>
      <c r="G112" s="23">
        <f t="shared" si="172"/>
        <v>103.5162735</v>
      </c>
      <c r="H112" s="23">
        <f t="shared" si="172"/>
        <v>26.55</v>
      </c>
      <c r="I112" s="23"/>
      <c r="J112" s="23">
        <f t="shared" si="172"/>
        <v>186.12029999999999</v>
      </c>
      <c r="K112" s="23">
        <f t="shared" si="172"/>
        <v>117.00013949999999</v>
      </c>
      <c r="L112" s="23">
        <f t="shared" si="172"/>
        <v>69.120160499999997</v>
      </c>
      <c r="M112" s="23">
        <f t="shared" si="172"/>
        <v>22.04</v>
      </c>
      <c r="N112" s="23"/>
      <c r="O112" s="23">
        <f t="shared" si="172"/>
        <v>158.89859999999999</v>
      </c>
      <c r="P112" s="23">
        <f t="shared" si="172"/>
        <v>122.87606267999999</v>
      </c>
      <c r="Q112" s="23">
        <f t="shared" si="172"/>
        <v>36.022537319999998</v>
      </c>
      <c r="R112" s="23">
        <f t="shared" si="172"/>
        <v>48.589999999999996</v>
      </c>
      <c r="S112" s="23">
        <f t="shared" si="172"/>
        <v>345.01890000000003</v>
      </c>
      <c r="T112" s="23">
        <f t="shared" si="172"/>
        <v>239.87620217999998</v>
      </c>
      <c r="U112" s="23">
        <f t="shared" si="172"/>
        <v>105.14269782</v>
      </c>
      <c r="V112" s="23">
        <f t="shared" si="172"/>
        <v>26.55</v>
      </c>
      <c r="W112" s="23"/>
      <c r="X112" s="23">
        <f t="shared" si="172"/>
        <v>194.93389999999999</v>
      </c>
      <c r="Y112" s="23">
        <f t="shared" si="172"/>
        <v>122.54681278</v>
      </c>
      <c r="Z112" s="23">
        <f t="shared" si="172"/>
        <v>72.387087220000012</v>
      </c>
      <c r="AA112" s="23">
        <f t="shared" si="172"/>
        <v>22.04</v>
      </c>
      <c r="AB112" s="23"/>
      <c r="AC112" s="23">
        <f t="shared" si="172"/>
        <v>165.20499999999998</v>
      </c>
      <c r="AD112" s="23">
        <f t="shared" si="172"/>
        <v>127.74244139999999</v>
      </c>
      <c r="AE112" s="23">
        <f t="shared" si="172"/>
        <v>37.462558600000001</v>
      </c>
      <c r="AF112" s="23">
        <f t="shared" si="172"/>
        <v>48.589999999999996</v>
      </c>
      <c r="AG112" s="23">
        <f t="shared" si="172"/>
        <v>360.13890000000004</v>
      </c>
      <c r="AH112" s="23">
        <f t="shared" si="172"/>
        <v>250.28925418</v>
      </c>
      <c r="AI112" s="23">
        <f t="shared" si="172"/>
        <v>109.84964582000001</v>
      </c>
    </row>
    <row r="113" spans="1:35" hidden="1" x14ac:dyDescent="0.3">
      <c r="A113" s="24"/>
      <c r="B113" s="39" t="s">
        <v>183</v>
      </c>
      <c r="C113" s="19">
        <v>37.269999999999996</v>
      </c>
      <c r="D113" s="20">
        <v>6.75</v>
      </c>
      <c r="E113" s="20">
        <f t="shared" ref="E113:E115" si="173">C113*D113</f>
        <v>251.57249999999996</v>
      </c>
      <c r="F113" s="20">
        <f t="shared" ref="F113:F115" si="174">E113-G113</f>
        <v>234.31462649999997</v>
      </c>
      <c r="G113" s="20">
        <f>E113*6.86%</f>
        <v>17.257873499999999</v>
      </c>
      <c r="H113" s="10">
        <v>18.61</v>
      </c>
      <c r="I113" s="20">
        <v>6.75</v>
      </c>
      <c r="J113" s="20">
        <f t="shared" ref="J113:J115" si="175">H113*I113</f>
        <v>125.61749999999999</v>
      </c>
      <c r="K113" s="20">
        <f t="shared" ref="K113:K115" si="176">J113-L113</f>
        <v>117.00013949999999</v>
      </c>
      <c r="L113" s="20">
        <f>J113*6.86%</f>
        <v>8.6173605000000002</v>
      </c>
      <c r="M113" s="10">
        <v>18.66</v>
      </c>
      <c r="N113" s="20">
        <v>7.07</v>
      </c>
      <c r="O113" s="20">
        <f t="shared" ref="O113:O115" si="177">M113*N113</f>
        <v>131.92619999999999</v>
      </c>
      <c r="P113" s="20">
        <f t="shared" ref="P113:P115" si="178">O113-Q113</f>
        <v>122.87606267999999</v>
      </c>
      <c r="Q113" s="20">
        <f>O113*6.86%</f>
        <v>9.050137320000001</v>
      </c>
      <c r="R113" s="20">
        <f>H113+M113</f>
        <v>37.269999999999996</v>
      </c>
      <c r="S113" s="10">
        <f t="shared" ref="S113:U116" si="179">J113+O113</f>
        <v>257.5437</v>
      </c>
      <c r="T113" s="10">
        <f t="shared" si="179"/>
        <v>239.87620217999998</v>
      </c>
      <c r="U113" s="10">
        <f t="shared" si="179"/>
        <v>17.667497820000001</v>
      </c>
      <c r="V113" s="10">
        <v>18.61</v>
      </c>
      <c r="W113" s="20">
        <v>7.07</v>
      </c>
      <c r="X113" s="20">
        <f t="shared" ref="X113:X115" si="180">V113*W113</f>
        <v>131.5727</v>
      </c>
      <c r="Y113" s="20">
        <f t="shared" ref="Y113:Y115" si="181">X113-Z113</f>
        <v>122.54681278</v>
      </c>
      <c r="Z113" s="20">
        <f>X113*6.86%</f>
        <v>9.0258872200000013</v>
      </c>
      <c r="AA113" s="10">
        <v>18.66</v>
      </c>
      <c r="AB113" s="20">
        <v>7.35</v>
      </c>
      <c r="AC113" s="20">
        <f t="shared" ref="AC113:AC115" si="182">AA113*AB113</f>
        <v>137.15099999999998</v>
      </c>
      <c r="AD113" s="20">
        <f t="shared" ref="AD113:AD115" si="183">AC113-AE113</f>
        <v>127.74244139999999</v>
      </c>
      <c r="AE113" s="20">
        <f>AC113*6.86%</f>
        <v>9.4085585999999992</v>
      </c>
      <c r="AF113" s="20">
        <f t="shared" ref="AF113:AF115" si="184">V113+AA113</f>
        <v>37.269999999999996</v>
      </c>
      <c r="AG113" s="10">
        <f t="shared" ref="AG113:AI115" si="185">X113+AC113</f>
        <v>268.72370000000001</v>
      </c>
      <c r="AH113" s="10">
        <f t="shared" si="185"/>
        <v>250.28925418</v>
      </c>
      <c r="AI113" s="10">
        <f t="shared" si="185"/>
        <v>18.434445820000001</v>
      </c>
    </row>
    <row r="114" spans="1:35" hidden="1" x14ac:dyDescent="0.3">
      <c r="A114" s="24"/>
      <c r="B114" s="39" t="s">
        <v>184</v>
      </c>
      <c r="C114" s="19">
        <v>5.32</v>
      </c>
      <c r="D114" s="20">
        <v>7.62</v>
      </c>
      <c r="E114" s="20">
        <f t="shared" si="173"/>
        <v>40.538400000000003</v>
      </c>
      <c r="F114" s="20">
        <f t="shared" si="174"/>
        <v>0</v>
      </c>
      <c r="G114" s="20">
        <f>E114</f>
        <v>40.538400000000003</v>
      </c>
      <c r="H114" s="10">
        <v>5.1400000000000006</v>
      </c>
      <c r="I114" s="20">
        <v>7.62</v>
      </c>
      <c r="J114" s="20">
        <f t="shared" si="175"/>
        <v>39.166800000000002</v>
      </c>
      <c r="K114" s="20">
        <f t="shared" si="176"/>
        <v>0</v>
      </c>
      <c r="L114" s="20">
        <f>J114</f>
        <v>39.166800000000002</v>
      </c>
      <c r="M114" s="10">
        <v>0.17999999999999972</v>
      </c>
      <c r="N114" s="20">
        <v>7.98</v>
      </c>
      <c r="O114" s="20">
        <f t="shared" si="177"/>
        <v>1.4363999999999979</v>
      </c>
      <c r="P114" s="20">
        <f t="shared" si="178"/>
        <v>0</v>
      </c>
      <c r="Q114" s="20">
        <f>O114</f>
        <v>1.4363999999999979</v>
      </c>
      <c r="R114" s="20">
        <f>H114+M114</f>
        <v>5.32</v>
      </c>
      <c r="S114" s="10">
        <f t="shared" si="179"/>
        <v>40.603200000000001</v>
      </c>
      <c r="T114" s="10">
        <f t="shared" si="179"/>
        <v>0</v>
      </c>
      <c r="U114" s="10">
        <f t="shared" si="179"/>
        <v>40.603200000000001</v>
      </c>
      <c r="V114" s="10">
        <v>5.1400000000000006</v>
      </c>
      <c r="W114" s="20">
        <v>7.98</v>
      </c>
      <c r="X114" s="20">
        <f t="shared" si="180"/>
        <v>41.01720000000001</v>
      </c>
      <c r="Y114" s="20">
        <f t="shared" si="181"/>
        <v>0</v>
      </c>
      <c r="Z114" s="20">
        <f>X114</f>
        <v>41.01720000000001</v>
      </c>
      <c r="AA114" s="10">
        <v>0.17999999999999972</v>
      </c>
      <c r="AB114" s="20">
        <v>8.3000000000000007</v>
      </c>
      <c r="AC114" s="20">
        <f t="shared" si="182"/>
        <v>1.4939999999999978</v>
      </c>
      <c r="AD114" s="20">
        <f t="shared" si="183"/>
        <v>0</v>
      </c>
      <c r="AE114" s="20">
        <f>AC114</f>
        <v>1.4939999999999978</v>
      </c>
      <c r="AF114" s="20">
        <f t="shared" si="184"/>
        <v>5.32</v>
      </c>
      <c r="AG114" s="10">
        <f t="shared" si="185"/>
        <v>42.511200000000009</v>
      </c>
      <c r="AH114" s="10">
        <f t="shared" si="185"/>
        <v>0</v>
      </c>
      <c r="AI114" s="10">
        <f t="shared" si="185"/>
        <v>42.511200000000009</v>
      </c>
    </row>
    <row r="115" spans="1:35" hidden="1" x14ac:dyDescent="0.3">
      <c r="A115" s="24"/>
      <c r="B115" s="39" t="s">
        <v>185</v>
      </c>
      <c r="C115" s="19">
        <v>6</v>
      </c>
      <c r="D115" s="20">
        <v>7.62</v>
      </c>
      <c r="E115" s="20">
        <f t="shared" si="173"/>
        <v>45.72</v>
      </c>
      <c r="F115" s="20">
        <f t="shared" si="174"/>
        <v>0</v>
      </c>
      <c r="G115" s="20">
        <f>E115</f>
        <v>45.72</v>
      </c>
      <c r="H115" s="10">
        <v>2.8</v>
      </c>
      <c r="I115" s="20">
        <v>7.62</v>
      </c>
      <c r="J115" s="20">
        <f t="shared" si="175"/>
        <v>21.335999999999999</v>
      </c>
      <c r="K115" s="20">
        <f t="shared" si="176"/>
        <v>0</v>
      </c>
      <c r="L115" s="20">
        <f>J115</f>
        <v>21.335999999999999</v>
      </c>
      <c r="M115" s="10">
        <v>3.2</v>
      </c>
      <c r="N115" s="20">
        <v>7.98</v>
      </c>
      <c r="O115" s="20">
        <f t="shared" si="177"/>
        <v>25.536000000000001</v>
      </c>
      <c r="P115" s="20">
        <f t="shared" si="178"/>
        <v>0</v>
      </c>
      <c r="Q115" s="20">
        <f>O115</f>
        <v>25.536000000000001</v>
      </c>
      <c r="R115" s="20">
        <f>H115+M115</f>
        <v>6</v>
      </c>
      <c r="S115" s="10">
        <f t="shared" si="179"/>
        <v>46.872</v>
      </c>
      <c r="T115" s="10">
        <f t="shared" si="179"/>
        <v>0</v>
      </c>
      <c r="U115" s="10">
        <f t="shared" si="179"/>
        <v>46.872</v>
      </c>
      <c r="V115" s="10">
        <v>2.8</v>
      </c>
      <c r="W115" s="20">
        <v>7.98</v>
      </c>
      <c r="X115" s="20">
        <f t="shared" si="180"/>
        <v>22.344000000000001</v>
      </c>
      <c r="Y115" s="20">
        <f t="shared" si="181"/>
        <v>0</v>
      </c>
      <c r="Z115" s="20">
        <f>X115</f>
        <v>22.344000000000001</v>
      </c>
      <c r="AA115" s="10">
        <v>3.2</v>
      </c>
      <c r="AB115" s="20">
        <v>8.3000000000000007</v>
      </c>
      <c r="AC115" s="20">
        <f t="shared" si="182"/>
        <v>26.560000000000002</v>
      </c>
      <c r="AD115" s="20">
        <f t="shared" si="183"/>
        <v>0</v>
      </c>
      <c r="AE115" s="20">
        <f>AC115</f>
        <v>26.560000000000002</v>
      </c>
      <c r="AF115" s="20">
        <f t="shared" si="184"/>
        <v>6</v>
      </c>
      <c r="AG115" s="10">
        <f t="shared" si="185"/>
        <v>48.904000000000003</v>
      </c>
      <c r="AH115" s="10">
        <f t="shared" si="185"/>
        <v>0</v>
      </c>
      <c r="AI115" s="10">
        <f t="shared" si="185"/>
        <v>48.904000000000003</v>
      </c>
    </row>
    <row r="116" spans="1:35" s="15" customFormat="1" ht="31.2" hidden="1" x14ac:dyDescent="0.3">
      <c r="A116" s="25" t="s">
        <v>186</v>
      </c>
      <c r="B116" s="32" t="s">
        <v>187</v>
      </c>
      <c r="C116" s="22">
        <v>65.16</v>
      </c>
      <c r="D116" s="23">
        <v>7.62</v>
      </c>
      <c r="E116" s="23">
        <f t="shared" si="139"/>
        <v>496.51919999999996</v>
      </c>
      <c r="F116" s="23">
        <f t="shared" si="140"/>
        <v>407.52521999999993</v>
      </c>
      <c r="G116" s="23">
        <f>11.679*D116</f>
        <v>88.993980000000008</v>
      </c>
      <c r="H116" s="14">
        <v>32.58</v>
      </c>
      <c r="I116" s="23">
        <v>7.62</v>
      </c>
      <c r="J116" s="23">
        <f t="shared" si="141"/>
        <v>248.25959999999998</v>
      </c>
      <c r="K116" s="23">
        <f t="shared" si="142"/>
        <v>203.80063379999999</v>
      </c>
      <c r="L116" s="23">
        <f>5.83451*I116</f>
        <v>44.458966199999999</v>
      </c>
      <c r="M116" s="14">
        <v>32.58</v>
      </c>
      <c r="N116" s="23">
        <v>7.98</v>
      </c>
      <c r="O116" s="23">
        <f t="shared" si="143"/>
        <v>259.98840000000001</v>
      </c>
      <c r="P116" s="23">
        <f t="shared" si="144"/>
        <v>213.356472</v>
      </c>
      <c r="Q116" s="23">
        <f>5.8436*N116</f>
        <v>46.631928000000002</v>
      </c>
      <c r="R116" s="23">
        <f>H116+M116</f>
        <v>65.16</v>
      </c>
      <c r="S116" s="14">
        <f t="shared" si="179"/>
        <v>508.24799999999999</v>
      </c>
      <c r="T116" s="14">
        <f t="shared" si="179"/>
        <v>417.15710579999995</v>
      </c>
      <c r="U116" s="14">
        <f t="shared" si="179"/>
        <v>91.090894200000008</v>
      </c>
      <c r="V116" s="14">
        <v>32.58</v>
      </c>
      <c r="W116" s="23">
        <v>7.98</v>
      </c>
      <c r="X116" s="23">
        <f t="shared" si="146"/>
        <v>259.98840000000001</v>
      </c>
      <c r="Y116" s="23">
        <f t="shared" si="147"/>
        <v>213.42901020000002</v>
      </c>
      <c r="Z116" s="23">
        <f>5.83451*W116</f>
        <v>46.559389799999998</v>
      </c>
      <c r="AA116" s="14">
        <v>32.58</v>
      </c>
      <c r="AB116" s="23">
        <v>8.3000000000000007</v>
      </c>
      <c r="AC116" s="23">
        <f t="shared" si="148"/>
        <v>270.41399999999999</v>
      </c>
      <c r="AD116" s="23">
        <f t="shared" si="149"/>
        <v>221.91211999999999</v>
      </c>
      <c r="AE116" s="23">
        <f>5.8436*AB116</f>
        <v>48.501880000000007</v>
      </c>
      <c r="AF116" s="23">
        <f t="shared" si="150"/>
        <v>65.16</v>
      </c>
      <c r="AG116" s="14">
        <f t="shared" si="151"/>
        <v>530.40239999999994</v>
      </c>
      <c r="AH116" s="14">
        <f t="shared" si="151"/>
        <v>435.34113020000001</v>
      </c>
      <c r="AI116" s="14">
        <f t="shared" si="151"/>
        <v>95.061269800000005</v>
      </c>
    </row>
    <row r="117" spans="1:35" s="15" customFormat="1" x14ac:dyDescent="0.3">
      <c r="A117" s="25"/>
      <c r="B117" s="40" t="s">
        <v>188</v>
      </c>
      <c r="C117" s="23">
        <f t="shared" ref="C117" si="186">C16+C41+C99+C100+C101+C102+C105+C109+C112+C116+C108</f>
        <v>12215.599999999999</v>
      </c>
      <c r="D117" s="23"/>
      <c r="E117" s="23">
        <f>E16+E41+E99+E100+E101+E102+E105+E109+E112+E116+E108</f>
        <v>90167.546850999992</v>
      </c>
      <c r="F117" s="23">
        <f t="shared" ref="F117:AI117" si="187">F16+F41+F99+F100+F101+F102+F105+F109+F112+F116+F108</f>
        <v>84746.387616664986</v>
      </c>
      <c r="G117" s="23">
        <f t="shared" si="187"/>
        <v>5421.1592343350012</v>
      </c>
      <c r="H117" s="23">
        <f t="shared" si="187"/>
        <v>6522.5328199999994</v>
      </c>
      <c r="I117" s="23"/>
      <c r="J117" s="23">
        <f t="shared" si="187"/>
        <v>48261.981645</v>
      </c>
      <c r="K117" s="23">
        <f t="shared" si="187"/>
        <v>45456.294993875003</v>
      </c>
      <c r="L117" s="23">
        <f t="shared" si="187"/>
        <v>2805.686651125</v>
      </c>
      <c r="M117" s="23">
        <f t="shared" si="187"/>
        <v>6008.2371799999983</v>
      </c>
      <c r="N117" s="23"/>
      <c r="O117" s="23">
        <f t="shared" si="187"/>
        <v>46401.392275600003</v>
      </c>
      <c r="P117" s="23">
        <f t="shared" si="187"/>
        <v>43654.872529074004</v>
      </c>
      <c r="Q117" s="23">
        <f t="shared" si="187"/>
        <v>2746.5197465260003</v>
      </c>
      <c r="R117" s="23">
        <f t="shared" si="187"/>
        <v>12530.769999999999</v>
      </c>
      <c r="S117" s="23">
        <f t="shared" si="187"/>
        <v>94663.373920600003</v>
      </c>
      <c r="T117" s="23">
        <f t="shared" si="187"/>
        <v>89111.167522949007</v>
      </c>
      <c r="U117" s="23">
        <f t="shared" si="187"/>
        <v>5552.2063976510008</v>
      </c>
      <c r="V117" s="23">
        <f t="shared" si="187"/>
        <v>6522.5328199999994</v>
      </c>
      <c r="W117" s="23"/>
      <c r="X117" s="23">
        <f t="shared" si="187"/>
        <v>50542.915667399997</v>
      </c>
      <c r="Y117" s="23">
        <f t="shared" si="187"/>
        <v>47597.297887930996</v>
      </c>
      <c r="Z117" s="23">
        <f t="shared" si="187"/>
        <v>2945.6177794690002</v>
      </c>
      <c r="AA117" s="23">
        <f t="shared" si="187"/>
        <v>6008.2371799999983</v>
      </c>
      <c r="AB117" s="23"/>
      <c r="AC117" s="23">
        <f t="shared" si="187"/>
        <v>48256.718657999991</v>
      </c>
      <c r="AD117" s="23">
        <f t="shared" si="187"/>
        <v>45394.142745569996</v>
      </c>
      <c r="AE117" s="23">
        <f t="shared" si="187"/>
        <v>2862.5759124300007</v>
      </c>
      <c r="AF117" s="23">
        <f t="shared" si="187"/>
        <v>12530.769999999999</v>
      </c>
      <c r="AG117" s="23">
        <f t="shared" si="187"/>
        <v>98799.634325400009</v>
      </c>
      <c r="AH117" s="23">
        <f t="shared" si="187"/>
        <v>92991.440633500984</v>
      </c>
      <c r="AI117" s="23">
        <f t="shared" si="187"/>
        <v>5808.1936918990014</v>
      </c>
    </row>
  </sheetData>
  <mergeCells count="11">
    <mergeCell ref="AF12:AI13"/>
    <mergeCell ref="A8:AH8"/>
    <mergeCell ref="A9:AH9"/>
    <mergeCell ref="A12:A14"/>
    <mergeCell ref="B12:B14"/>
    <mergeCell ref="C12:G13"/>
    <mergeCell ref="H12:L13"/>
    <mergeCell ref="M12:Q13"/>
    <mergeCell ref="R12:U13"/>
    <mergeCell ref="V12:Z13"/>
    <mergeCell ref="AA12:AE13"/>
  </mergeCells>
  <pageMargins left="0.31496062992125984" right="0.31496062992125984" top="0.74803149606299213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2023-06-08T07:52:00Z</dcterms:modified>
</cp:coreProperties>
</file>